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4"/>
  </bookViews>
  <sheets>
    <sheet name="Annexure-III 1 to 3" sheetId="3" r:id="rId1"/>
    <sheet name="Annexure-IV" sheetId="5" r:id="rId2"/>
    <sheet name="Annexure-XIX (salal)" sheetId="7" r:id="rId3"/>
    <sheet name="2016-17" sheetId="8" r:id="rId4"/>
    <sheet name="2013-14" sheetId="9" r:id="rId5"/>
    <sheet name="2014-15" sheetId="10" r:id="rId6"/>
    <sheet name="2015-16" sheetId="11" r:id="rId7"/>
  </sheets>
  <definedNames>
    <definedName name="_xlnm.Print_Area" localSheetId="4">'2013-14'!$A$1:$G$50</definedName>
    <definedName name="_xlnm.Print_Area" localSheetId="2">'Annexure-XIX (salal)'!$A$1:$O$71</definedName>
  </definedNames>
  <calcPr calcId="125725"/>
</workbook>
</file>

<file path=xl/calcChain.xml><?xml version="1.0" encoding="utf-8"?>
<calcChain xmlns="http://schemas.openxmlformats.org/spreadsheetml/2006/main">
  <c r="E37" i="11"/>
  <c r="F37" s="1"/>
  <c r="E34"/>
  <c r="F34" s="1"/>
  <c r="F33"/>
  <c r="E33"/>
  <c r="E32"/>
  <c r="F32" s="1"/>
  <c r="D31"/>
  <c r="C31"/>
  <c r="E30"/>
  <c r="F30" s="1"/>
  <c r="E29"/>
  <c r="E28"/>
  <c r="F28" s="1"/>
  <c r="E27"/>
  <c r="F27" s="1"/>
  <c r="E26"/>
  <c r="F26" s="1"/>
  <c r="E25"/>
  <c r="F25" s="1"/>
  <c r="D23"/>
  <c r="C23"/>
  <c r="E22"/>
  <c r="F22" s="1"/>
  <c r="E21"/>
  <c r="F20"/>
  <c r="E20"/>
  <c r="F19"/>
  <c r="E19"/>
  <c r="F18"/>
  <c r="E18"/>
  <c r="F17"/>
  <c r="E17"/>
  <c r="F16"/>
  <c r="E16"/>
  <c r="F14"/>
  <c r="E14"/>
  <c r="F13"/>
  <c r="E13"/>
  <c r="D12"/>
  <c r="D35" s="1"/>
  <c r="D38" s="1"/>
  <c r="C12"/>
  <c r="C35" s="1"/>
  <c r="C38" s="1"/>
  <c r="F11"/>
  <c r="E11"/>
  <c r="F10"/>
  <c r="E10"/>
  <c r="F8"/>
  <c r="E8"/>
  <c r="E35" s="1"/>
  <c r="E38" s="1"/>
  <c r="F38" i="10"/>
  <c r="E38"/>
  <c r="F35"/>
  <c r="E35"/>
  <c r="F34"/>
  <c r="E34"/>
  <c r="F33"/>
  <c r="E33"/>
  <c r="D32"/>
  <c r="C32"/>
  <c r="F31"/>
  <c r="E31"/>
  <c r="E30"/>
  <c r="E29"/>
  <c r="F29" s="1"/>
  <c r="E28"/>
  <c r="F28" s="1"/>
  <c r="E27"/>
  <c r="F27" s="1"/>
  <c r="E26"/>
  <c r="F26" s="1"/>
  <c r="D23"/>
  <c r="C23"/>
  <c r="E22"/>
  <c r="F22" s="1"/>
  <c r="E21"/>
  <c r="F20"/>
  <c r="E20"/>
  <c r="F19"/>
  <c r="E19"/>
  <c r="F18"/>
  <c r="E18"/>
  <c r="F17"/>
  <c r="E17"/>
  <c r="F16"/>
  <c r="E16"/>
  <c r="F14"/>
  <c r="E14"/>
  <c r="F13"/>
  <c r="E13"/>
  <c r="D12"/>
  <c r="D36" s="1"/>
  <c r="D39" s="1"/>
  <c r="C12"/>
  <c r="C36" s="1"/>
  <c r="C39" s="1"/>
  <c r="F11"/>
  <c r="E11"/>
  <c r="F10"/>
  <c r="E10"/>
  <c r="F8"/>
  <c r="E8"/>
  <c r="D48" i="9"/>
  <c r="C48"/>
  <c r="D45"/>
  <c r="D46" s="1"/>
  <c r="C45"/>
  <c r="C46" s="1"/>
  <c r="F40"/>
  <c r="E40"/>
  <c r="F37"/>
  <c r="E37"/>
  <c r="F35"/>
  <c r="E35"/>
  <c r="F33"/>
  <c r="E33"/>
  <c r="D32"/>
  <c r="C32"/>
  <c r="F32" s="1"/>
  <c r="F31"/>
  <c r="E31"/>
  <c r="E30"/>
  <c r="E29"/>
  <c r="E28"/>
  <c r="F28" s="1"/>
  <c r="E27"/>
  <c r="F27" s="1"/>
  <c r="F26"/>
  <c r="E26"/>
  <c r="D24"/>
  <c r="C24"/>
  <c r="E23"/>
  <c r="F23" s="1"/>
  <c r="E22"/>
  <c r="F21"/>
  <c r="E21"/>
  <c r="F20"/>
  <c r="E20"/>
  <c r="F19"/>
  <c r="E19"/>
  <c r="F18"/>
  <c r="E18"/>
  <c r="F17"/>
  <c r="E17"/>
  <c r="F14"/>
  <c r="E14"/>
  <c r="F13"/>
  <c r="E13"/>
  <c r="D12"/>
  <c r="D38" s="1"/>
  <c r="D41" s="1"/>
  <c r="C12"/>
  <c r="C38" s="1"/>
  <c r="C41" s="1"/>
  <c r="F11"/>
  <c r="E11"/>
  <c r="F10"/>
  <c r="E10"/>
  <c r="F8"/>
  <c r="E8"/>
  <c r="F37" i="8"/>
  <c r="E37"/>
  <c r="E34"/>
  <c r="F34" s="1"/>
  <c r="F33"/>
  <c r="E33"/>
  <c r="E32"/>
  <c r="F32" s="1"/>
  <c r="D31"/>
  <c r="C31"/>
  <c r="E30"/>
  <c r="F30" s="1"/>
  <c r="E29"/>
  <c r="F28"/>
  <c r="E28"/>
  <c r="F27"/>
  <c r="E27"/>
  <c r="F26"/>
  <c r="E26"/>
  <c r="F25"/>
  <c r="E25"/>
  <c r="D23"/>
  <c r="C23"/>
  <c r="F22"/>
  <c r="E22"/>
  <c r="E21"/>
  <c r="E20"/>
  <c r="F20" s="1"/>
  <c r="F19"/>
  <c r="E19"/>
  <c r="E18"/>
  <c r="F18" s="1"/>
  <c r="F17"/>
  <c r="E17"/>
  <c r="E16"/>
  <c r="F16" s="1"/>
  <c r="F14"/>
  <c r="E14"/>
  <c r="E13"/>
  <c r="F13" s="1"/>
  <c r="D12"/>
  <c r="D35" s="1"/>
  <c r="D38" s="1"/>
  <c r="C12"/>
  <c r="C35" s="1"/>
  <c r="C38" s="1"/>
  <c r="E11"/>
  <c r="F11" s="1"/>
  <c r="F10"/>
  <c r="E10"/>
  <c r="E8"/>
  <c r="E35" s="1"/>
  <c r="E38" s="1"/>
  <c r="F8" l="1"/>
  <c r="C51" i="7" l="1"/>
  <c r="C53" s="1"/>
  <c r="C52" s="1"/>
  <c r="D51"/>
  <c r="D53" s="1"/>
  <c r="D52" s="1"/>
  <c r="E51"/>
  <c r="F51"/>
  <c r="G51"/>
  <c r="G53" s="1"/>
  <c r="G52" s="1"/>
  <c r="F52"/>
  <c r="E53"/>
  <c r="E52" s="1"/>
  <c r="F53"/>
  <c r="C41"/>
  <c r="O52"/>
  <c r="M51" l="1"/>
  <c r="M53"/>
  <c r="M52" s="1"/>
  <c r="N51"/>
  <c r="N53" s="1"/>
  <c r="N52" s="1"/>
  <c r="O51"/>
  <c r="O53"/>
  <c r="I52"/>
  <c r="J52"/>
  <c r="K52"/>
  <c r="L52"/>
  <c r="H52"/>
  <c r="I53"/>
  <c r="J53"/>
  <c r="K53"/>
  <c r="L53"/>
  <c r="H53"/>
  <c r="I51"/>
  <c r="J51"/>
  <c r="K51"/>
  <c r="L51"/>
  <c r="H51"/>
  <c r="G25" i="3"/>
  <c r="F18" i="5" l="1"/>
  <c r="E18"/>
  <c r="D18"/>
  <c r="C18" l="1"/>
  <c r="B18"/>
  <c r="I60" i="3"/>
</calcChain>
</file>

<file path=xl/sharedStrings.xml><?xml version="1.0" encoding="utf-8"?>
<sst xmlns="http://schemas.openxmlformats.org/spreadsheetml/2006/main" count="563" uniqueCount="288">
  <si>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</si>
  <si>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</si>
  <si>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</si>
  <si>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</si>
  <si>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</si>
  <si>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</si>
  <si>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</si>
  <si>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</si>
  <si>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</si>
  <si>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</si>
  <si>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</si>
  <si>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</si>
  <si>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</si>
  <si>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</si>
  <si>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</si>
  <si>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</si>
  <si>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</si>
  <si>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</si>
  <si>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</si>
  <si>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</si>
  <si>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</si>
  <si>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</si>
  <si>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</si>
  <si>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</si>
  <si>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</si>
  <si>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</si>
  <si>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</si>
  <si>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</si>
  <si>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</si>
  <si>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</si>
  <si>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</si>
  <si>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</si>
  <si>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</si>
  <si>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</si>
  <si>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</si>
  <si>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</si>
  <si>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</si>
  <si>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</si>
  <si>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</si>
  <si>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</si>
  <si>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</si>
  <si>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</si>
  <si>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</si>
  <si>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</si>
  <si>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</si>
  <si>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</si>
  <si>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</si>
  <si>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</si>
  <si>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</si>
  <si>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</si>
  <si>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</si>
  <si>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</si>
  <si>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</si>
  <si>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</si>
  <si>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</si>
  <si>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</si>
  <si>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</si>
  <si>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</si>
  <si>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</si>
  <si>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</si>
  <si>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</si>
  <si>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</si>
  <si>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</si>
  <si>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</si>
  <si>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</si>
  <si>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</si>
  <si>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</si>
  <si>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</si>
  <si>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</si>
  <si>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</si>
  <si>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</si>
  <si>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</si>
  <si>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</si>
  <si>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</si>
  <si>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</si>
  <si>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</si>
  <si>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</si>
  <si>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</si>
  <si>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</si>
  <si>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</si>
  <si>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</si>
  <si>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</si>
  <si>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</si>
  <si>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</si>
  <si>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</si>
  <si>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</si>
  <si>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</si>
  <si>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</si>
  <si>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</si>
  <si>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</si>
  <si>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</si>
  <si>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</si>
  <si>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</si>
  <si>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</si>
  <si>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</si>
  <si>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</si>
  <si>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</si>
  <si>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</si>
  <si>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</si>
  <si>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</si>
  <si>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</si>
  <si>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</si>
  <si>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</si>
  <si>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</si>
  <si>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</si>
  <si>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</si>
  <si>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</si>
  <si>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</si>
  <si>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</si>
  <si>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</si>
  <si>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</si>
  <si>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</si>
  <si>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</si>
  <si>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</si>
  <si>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</si>
  <si>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</si>
  <si>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</si>
  <si>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</si>
  <si>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</si>
  <si>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</si>
  <si>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</si>
  <si>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</si>
  <si>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</si>
  <si>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</si>
  <si>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</si>
  <si>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</si>
  <si>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</si>
  <si>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</si>
  <si>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Salal Power Station
Installed Capacity (MW) : 690 MW
Normative Annual Plant Availability Factor (%) approved by Commission : 60%</t>
    </r>
  </si>
  <si>
    <t>NHPC LTD.</t>
  </si>
  <si>
    <t>Salal Power Station</t>
  </si>
  <si>
    <t>690 MW</t>
  </si>
  <si>
    <t>Surface</t>
  </si>
  <si>
    <t xml:space="preserve">Static </t>
  </si>
  <si>
    <t>NIL</t>
  </si>
  <si>
    <t xml:space="preserve">NHPC LTD </t>
  </si>
  <si>
    <t>HYDRO</t>
  </si>
  <si>
    <t>6x115 MW</t>
  </si>
  <si>
    <t>Stage-I : Nov-1987 &amp;  Stage-II : Apr-1995</t>
  </si>
  <si>
    <t>-</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</si>
  <si>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</si>
  <si>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</si>
  <si>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</si>
  <si>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</si>
  <si>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</si>
  <si>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</si>
  <si>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</si>
  <si>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</si>
  <si>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</si>
  <si>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</si>
  <si>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</si>
  <si>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</si>
  <si>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</si>
  <si>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</si>
  <si>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</si>
  <si>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</si>
  <si>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</si>
  <si>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</si>
  <si>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</si>
  <si>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</si>
  <si>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</si>
  <si>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</si>
  <si>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Crores)</t>
  </si>
  <si>
    <t>Note:</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</si>
  <si>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</si>
  <si>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</si>
  <si>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</si>
  <si>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t>Not Applicable</t>
  </si>
  <si>
    <r>
      <t xml:space="preserve">Rate (%) </t>
    </r>
    <r>
      <rPr>
        <b/>
        <sz val="14"/>
        <rFont val="Arial"/>
        <family val="2"/>
      </rPr>
      <t>*</t>
    </r>
  </si>
  <si>
    <r>
      <rPr>
        <b/>
        <sz val="12"/>
        <rFont val="Arial"/>
        <family val="2"/>
      </rPr>
      <t xml:space="preserve">Debt at the end of the year (Rs. Crore) </t>
    </r>
    <r>
      <rPr>
        <b/>
        <sz val="14"/>
        <rFont val="Arial"/>
        <family val="2"/>
      </rPr>
      <t>^</t>
    </r>
  </si>
  <si>
    <t>Working  Capital  (Rs.  Crore)  –
finally admitted by CERC</t>
  </si>
  <si>
    <t>As the power Station has already completed 12 years, remaining depreciation is uniformily distributed over the balance useful life.</t>
  </si>
  <si>
    <t>5. ^ The Normative debt at the end of the year (sl no.20) has been considered as ZERO from 2005-06 onwards as the gross normative loan is fully repaid &amp; allowed depreciation in respectve years are more than 70% of admitted additional capitalization.</t>
  </si>
  <si>
    <t>1. The data at Sl No. 20 to 27 has been filled based on CERC orders dated 12.05.2015 &amp; 07.01.2010</t>
  </si>
  <si>
    <t>6. Composite tariff shown at sl no. 27 is exclusive of J&amp;K water usage charges.</t>
  </si>
  <si>
    <t>NA</t>
  </si>
  <si>
    <t>Profit/ loss before tax (Rs. Crore)</t>
  </si>
  <si>
    <t>Nil</t>
  </si>
  <si>
    <t>7. # NHPC calculate Corporate Tax as a whole after considering all the admissible deductions, exemptions etc. as per Income Tax Act. Therefore unitwise calculation has not been made.</t>
  </si>
  <si>
    <t>Revenue   realisation   after   tax (Rs. Crore) #</t>
  </si>
  <si>
    <t>DETAILS OF OPERATION AND MAINTENANCE EXPENSES</t>
  </si>
  <si>
    <t>Name of the Company : NHPC  Ltd</t>
  </si>
  <si>
    <t>Name of Power Station</t>
  </si>
  <si>
    <t>SALAL POWER STATION</t>
  </si>
  <si>
    <t>Variance (In Rs.)</t>
  </si>
  <si>
    <t>Variance (In %)</t>
  </si>
  <si>
    <t>Reason</t>
  </si>
  <si>
    <t>(A)</t>
  </si>
  <si>
    <t>Breakup of O&amp;M Expenses</t>
  </si>
  <si>
    <t xml:space="preserve">Consumption of stores and spares </t>
  </si>
  <si>
    <t>Expenditure booked on the basis of spares consumed (i.e on MR basis) as per requirements of GPM.</t>
  </si>
  <si>
    <t>Repair &amp; Maintenance</t>
  </si>
  <si>
    <t>Repair and maintenance For Dam,Intake,WCS,De-silting chamber</t>
  </si>
  <si>
    <t>This expenses increased mainly because of more expenditure incurred on R/M of Dam &amp; HM Works of Dam at Salal Power Station in FY 2016-17 in comparison to FY 2015-16.</t>
  </si>
  <si>
    <t>Repair and maintenance For Power House and all other works</t>
  </si>
  <si>
    <t>This expenses increased mainly because of more expenditure incurred on R/M of Power House and Township Works at Salal Power Station in FY 2016-17 in comparison to FY 2015-16.</t>
  </si>
  <si>
    <t>Sub-Total (Repair and Maintenance)</t>
  </si>
  <si>
    <t xml:space="preserve">Insurance </t>
  </si>
  <si>
    <t>Security  Expenses</t>
  </si>
  <si>
    <t>7th pay commission provision</t>
  </si>
  <si>
    <t>Administrative Expenses</t>
  </si>
  <si>
    <t xml:space="preserve">Rent  </t>
  </si>
  <si>
    <t>The decrease in expenditure due to closer of Hiring of Vehicle contract having FI of Rs. 7.00 lacs (approx.) P.M.</t>
  </si>
  <si>
    <t xml:space="preserve">Electricity charges  </t>
  </si>
  <si>
    <t xml:space="preserve">Being provision not made for Talwara colony as it being handed over to JKPDD </t>
  </si>
  <si>
    <t xml:space="preserve">Travelling &amp; Conveyance  </t>
  </si>
  <si>
    <t>Telephone, Telex &amp; Postage   (Communication)</t>
  </si>
  <si>
    <t>Increase in Satelite exp. From the previous year.</t>
  </si>
  <si>
    <t>Advertisement</t>
  </si>
  <si>
    <t>This expenses varies as per NIT published for various works executing at Salal Power Station</t>
  </si>
  <si>
    <t>Donation</t>
  </si>
  <si>
    <t xml:space="preserve">Entertainment </t>
  </si>
  <si>
    <t>Increase in the no Chief Engineers at Project</t>
  </si>
  <si>
    <t>Sub-total (Administrative expenses)</t>
  </si>
  <si>
    <t>Employee Cost</t>
  </si>
  <si>
    <t>6.1a</t>
  </si>
  <si>
    <t>Salaries,wages &amp; allow. -Project</t>
  </si>
  <si>
    <t xml:space="preserve"> Provision of wage revision due to 3rd PRC and due to change in ceiling of Gratuity  from 10 lacs to 20 lacs</t>
  </si>
  <si>
    <t xml:space="preserve">Staff welfare expenses </t>
  </si>
  <si>
    <t>Productivity Linked incentive</t>
  </si>
  <si>
    <t>Increase due to payment of arear of PLGI at revised rate from F.Y 2010-11 to F.Y 2013-14 and provision of PLGI for Q4 of FY 2016-17 made on revised pay</t>
  </si>
  <si>
    <t>VRS-Ex-gratia</t>
  </si>
  <si>
    <t>No VRS in Current Year</t>
  </si>
  <si>
    <t>Ex-gratia</t>
  </si>
  <si>
    <t>Performance related pay (PRP)</t>
  </si>
  <si>
    <t>Sub-total (Employee Cost)</t>
  </si>
  <si>
    <t>Loss of Store</t>
  </si>
  <si>
    <t>Normal loss to store and inventory as calculated by committee</t>
  </si>
  <si>
    <t xml:space="preserve">Allocation of CO Office expenses </t>
  </si>
  <si>
    <t>Dealt at CO / RO Level</t>
  </si>
  <si>
    <t>Others  (Specify items)</t>
  </si>
  <si>
    <t>This expenses increased mainly because of following reason : 
1. Increase in training expenses of  by Rs. 7.00 Lacs in FY 2016-17 in comparison to same period of FY 2015-16. Training is being conducted at Salal PS in accordance with training callender &amp; Budget allocated by CO in this regard.
2. Increase in operating expenses of DG Set by Rs. 11.00 Lacs in FY 2016-17 in comparison to same period of FY 2015-16.
3.  Increase in Expenses of KV Vidhyalay by Rs. 15 Lacs in FY 2016-17 in comparison to same period of FY 2015-16.</t>
  </si>
  <si>
    <t>Total Exp (A)</t>
  </si>
  <si>
    <t>Revenue /Recoveries(B)</t>
  </si>
  <si>
    <t xml:space="preserve">Decrease in Recoveries because of Provision not required written back reduced by Rs. 0.94 Crore and other income by 0.65 Crore  in FY 2016-17 </t>
  </si>
  <si>
    <t>TOTAL(A-B)</t>
  </si>
  <si>
    <t>Capital spares consumed not included in A(1) above and not claimed/allowed by commission for capitalisation</t>
  </si>
  <si>
    <t xml:space="preserve"> 31.03.2014</t>
  </si>
  <si>
    <t>31.03.2013</t>
  </si>
  <si>
    <t>Consumption of Capital Spares booked during the Current F.Y. In accordance with Accounting Policy No. 3.1.</t>
  </si>
  <si>
    <t>This expense increased mainly because of following works executed during the current F.Y in comparison to P.Y. : 
1. Repair of One Set (24 nos) Guide Vanes Rs. 16.79 Lacs
2. Epoxy Coal Tar painting of internal surfaces of Penstock Rs. 32.40 Lacs.
3. Repair &amp; premix  carpeting of Talawra Road Rs. 32.46 Lacs.
4. Restoration of TRT outlet road Rs. 14.31 Lacs.
5. Repair and side protection of damaged portion of training &amp; divide walls of  of Bay no. 3 from RD 0.00m to RD 101.00m with Epoxy motar. - Rs. 49.17 Lacs
6.Special Repair of Spillway Glacis and Entire Flip Bucket of Bay No. 2 with HPC over the damaged portion of Spillway Glacis in Gate Nos. 5,6 &amp; 7. - Rs. 35.93 Lacs
7. Repair of erosion / pitting of concrete towards D/s of plunge pool protection wall of Salal power Station - Rs. 20.21 Lacs</t>
  </si>
  <si>
    <t>1.Repair of 1 No Runner amounting to Rs. 100 Lacs
2. Major Overhauling of 115 MW Hydro Unit amounting to Rs. 24 Lacs.
3. Repair of Stator Cooler, TGB Cooler, UGB/LB Cooler amounting to Rs. 31.64 Lacs
4. Special maintenance of Turbines amounting to Rs. 9.75 Lacs.
5. Conditional Monitoring test of switchyard equipments amounting to Rs. 21 Lacs
6. Repair &amp; Maintenance of KV Building amounting to Rs. 19.75 Lacs
7. Repair One Top Cover Rs. 21.21 Lacs.
8.RLA Test on Generator Transformer at SPS Rs. 12 Lacs.
9. Repair of One no Lower Ring Rs. 18.74 Lacs.</t>
  </si>
  <si>
    <t>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t>
  </si>
  <si>
    <t>This expense varies according to increase/decrease in the deployment of CISF Personnels. Further, there is also increase in DA of CISF staff salary.</t>
  </si>
  <si>
    <t>Rent expense increased mainly because of additional hiring of vehicles in comparision to corresponding period.</t>
  </si>
  <si>
    <t>Electricity expenses is based upon the electricity consumption at Salal Power Station and billed by JKPD. This expenses increased significantly mainly due to liability made in r/o Electricity Duty of Pre-ABT Period as on 30.06.2013 amounting to Rs. 3.27 Crores.</t>
  </si>
  <si>
    <t>As per occurrence of tours &amp; claims by the employees of the corporation.</t>
  </si>
  <si>
    <t>Advertisement expense increased mainly because of more advertisement made in repect of tenders for the different work at Salal PS. in comparison to same period last year.</t>
  </si>
  <si>
    <t>Decrease in the exp. Related to visit of Dignitaries.</t>
  </si>
  <si>
    <t>Increase in Retired Employee Medical Benefit Actuarial valuation Provision and Increase in Madical Claims</t>
  </si>
  <si>
    <t xml:space="preserve">Decrease in expenditure because during  F.Y 2012-13,  PLGI was paid from 2007-2010 on revised pay.                                                                                              
</t>
  </si>
  <si>
    <t>No VRS in Previous Year. 3 Nos of emp taken VRS</t>
  </si>
  <si>
    <t xml:space="preserve">Decrease in expenditure because during F.Y 2012-13, PRP for F.Y 2010-11 &amp; F.Y 2011-12 was paid. </t>
  </si>
  <si>
    <t>This expense increased mainly because of following reasons :
1. Expenses incurred on accounts of CSR&amp;SD Expenses being charged to provision during the period of previous year, currently being charged directly to expenditure head.
2. Arrears of ULDC Charges amounting to Rs.250.32 Lacs paid this year.
3. Increase in Payment to Kendriya Vidhyalay by 75.00 Lacs.</t>
  </si>
  <si>
    <t>Revenue /Recoveries (B)</t>
  </si>
  <si>
    <t>Decrease in Recoveries because of Provision not required written back Rs. 35 Crore in FY 2012-13</t>
  </si>
  <si>
    <t>Number of employees</t>
  </si>
  <si>
    <t>1) Executives</t>
  </si>
  <si>
    <t>2) Non-Executives</t>
  </si>
  <si>
    <t>Total (15)</t>
  </si>
  <si>
    <t>Number of employees (man/MW ratio)</t>
  </si>
  <si>
    <t>16.1-Number of employees deployed in O&amp;M</t>
  </si>
  <si>
    <t>16.2-Executives</t>
  </si>
  <si>
    <t>16.3-Non Executives</t>
  </si>
  <si>
    <t>Consumption of Capital Spares charged to P/L Account  in accordance with Accounting Policy No. 3.1. during FY 2013-14</t>
  </si>
  <si>
    <t>1. Repair of  runner amounting to Rs. 100.45 Lacs
2. Major overhauling of Generating units amounting to Rs. 24 lacs.
3. Repair of two nos. Lower rings amounting to Rs. 19.50 Lacs.</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</si>
  <si>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</si>
  <si>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1.A liability amounting to Rs. 327.35 lacs of Pre ABT Period made as on 30.09.2013 in FY 2013-14 in comparison of same corresponding period in FY 2014-15.
2.A provision of Electricity consumption of Talwara Migrants and surcharge on total outstanding amounting to Rs. 1652 lacs made as on 30.09.2014 &amp; Rs. 128 Lacs made as on 31.12.2014 in FY 2014-15 in comparison of same corresponding period in FY 2013-14.</t>
  </si>
  <si>
    <t>Due to increase in Madical Claims</t>
  </si>
  <si>
    <t>PLGI limit was enhanced to 20% from 12.5% of basic pay.</t>
  </si>
  <si>
    <t>15 No. of employees taken VRS in current Year</t>
  </si>
  <si>
    <t>1).  Increased in Expenditure  is  due to   Provision for incremental profit was not taken in F.Y 2013-14. Incremental profit was taken while providing for F.Y 2014-15.</t>
  </si>
  <si>
    <t>This expenses increased mainly because of following reason : 
1. Increase in training expenses of  by Rs. 29.28 Lacs in FY 2014-15 in comparison to same period of FY 2013-14. Training is being conducted at Salal PS in accordance with training callender &amp; Budget allocated by CO in this regard.
2. Increase in operating expenses of DG Set by Rs. 10.87 Lacs in FY 2014-15 in comparison to same period of FY 2013-14.
3.  Increase in horticulture expenses by Rs. 14.09 Lacs in FY 2014-15 in comparison to same period of FY 2013-14.
4.  Decrease in Expenses of KV Vidhyalay by Rs. 18.56 Lacs in FY 2014-15 in comparison to same period of FY 2013-14.</t>
  </si>
  <si>
    <t xml:space="preserve">Decrease in Recoveries because of Provision not required written back reduced by Rs. 0.85 Crore and other income decreased in FY 2014-15 </t>
  </si>
  <si>
    <t xml:space="preserve"> 31.03.2016</t>
  </si>
  <si>
    <t xml:space="preserve"> 31.03.2015</t>
  </si>
  <si>
    <t>This expense mailny increased due to consumption of capital spare amouting to Rs. 527.33 lacs in Fy 2015-16 in comparison to FY 2014-15.</t>
  </si>
  <si>
    <t>This expenses increased mainly because of more expenditure incurred on R/M of Dam &amp; HM Works of Dam at Salal Power Station in FY 2015-16 in comparison to FY 2014-15.</t>
  </si>
  <si>
    <t>1. R/M Works of GPM Main Power Plant Amounting to Rs. 497.93 Lacs during FY 2015-16 in comparison to Rs. 383.67 Lac in FY 2014-15.
2. R/M Works of Other Power Plant Equipment Amounting to Rs. 79.60 Lacs in FY 2015-16 in comparison to Rs. 47.80 Lac in FY 2014-15.
3. R/M Works of CPM Equipment Amounting to Rs. 23.66 Lacs in FY 2015-16 in comparison to Rs. 9.64 Lac in FY 2014-15.
4. Special repairs of  Power Plant Equipment Amounting to Rs. 334.92 Lacs  in FY 2015-16 in comparison to Rs. 289.59 Lac in FY 2014-15.</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</si>
  <si>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</si>
  <si>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 xml:space="preserve">
</t>
  </si>
  <si>
    <t>This expense mainly decreased due to provision of Electricity consumption of Talwara Migrants and surcharge on total outstanding amounting to Rs. 1904.30 lacs made  in  FY 2014-15 in comparison to Rs. 504.23 Lacs in same corresponding period in FY 2015-16.</t>
  </si>
  <si>
    <t>Decrease due to Reduction in  RETIRED EMPLOYEES MEDICAL BENEFIT ACTUARIAL VALUATION PROVISION in comparison to 2014-15 and Decrease in Madical Claims.</t>
  </si>
  <si>
    <t>Increase in PLI due to normal incease of salary as compared to previous year.</t>
  </si>
  <si>
    <t>only 07 No. of employees taken VRS in current Year</t>
  </si>
  <si>
    <t>Normal increase in PRP due to increase of salary.</t>
  </si>
  <si>
    <t xml:space="preserve">Increase in Receipt &amp; Recoveries because of Provision not required written back increase by Rs. 1.85 Crore and other income increase by 1.10 crore in FY 2014-15 </t>
  </si>
  <si>
    <t>TOTAL (A-B)</t>
  </si>
</sst>
</file>

<file path=xl/styles.xml><?xml version="1.0" encoding="utf-8"?>
<styleSheet xmlns="http://schemas.openxmlformats.org/spreadsheetml/2006/main">
  <numFmts count="8">
    <numFmt numFmtId="43" formatCode="_ * #,##0.00_ ;_ * \-#,##0.00_ ;_ * &quot;-&quot;??_ ;_ @_ "/>
    <numFmt numFmtId="164" formatCode="###0;###0"/>
    <numFmt numFmtId="165" formatCode="###0.0;###0.0"/>
    <numFmt numFmtId="166" formatCode="0.0"/>
    <numFmt numFmtId="167" formatCode="0.000"/>
    <numFmt numFmtId="168" formatCode="0.000%"/>
    <numFmt numFmtId="169" formatCode="_(* #,##0_);_(* \(#,##0\);_(* &quot;-&quot;??_);_(@_)"/>
    <numFmt numFmtId="170" formatCode="_(* #,##0.00_);_(* \(#,##0.00\);_(* &quot;-&quot;??_);_(@_)"/>
  </numFmts>
  <fonts count="36">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b/>
      <sz val="10"/>
      <name val="Tahoma"/>
      <family val="2"/>
    </font>
    <font>
      <sz val="10"/>
      <color rgb="FF000000"/>
      <name val="Times New Roman"/>
      <family val="1"/>
    </font>
    <font>
      <sz val="12"/>
      <color theme="1"/>
      <name val="Times New Roman"/>
      <family val="1"/>
    </font>
    <font>
      <sz val="12"/>
      <color rgb="FF000000"/>
      <name val="Times New Roman"/>
      <family val="1"/>
    </font>
    <font>
      <b/>
      <sz val="11"/>
      <color theme="1"/>
      <name val="Arial"/>
      <family val="2"/>
    </font>
    <font>
      <sz val="11"/>
      <color rgb="FF000000"/>
      <name val="Arial"/>
      <family val="2"/>
    </font>
    <font>
      <i/>
      <sz val="12"/>
      <name val="Arial"/>
      <family val="2"/>
    </font>
    <font>
      <b/>
      <sz val="30"/>
      <color rgb="FF000000"/>
      <name val="Arial"/>
      <family val="2"/>
    </font>
    <font>
      <b/>
      <sz val="14"/>
      <name val="Arial"/>
      <family val="2"/>
    </font>
    <font>
      <sz val="12"/>
      <name val="Times New Roman"/>
      <family val="1"/>
    </font>
    <font>
      <sz val="11"/>
      <color rgb="FFFF0000"/>
      <name val="Calibri"/>
      <family val="2"/>
      <scheme val="minor"/>
    </font>
    <font>
      <b/>
      <sz val="11"/>
      <color theme="1"/>
      <name val="Calibri"/>
      <family val="2"/>
      <scheme val="minor"/>
    </font>
    <font>
      <b/>
      <sz val="12"/>
      <name val="Tahoma"/>
      <family val="2"/>
    </font>
    <font>
      <b/>
      <sz val="11"/>
      <color indexed="8"/>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0" fontId="23" fillId="0" borderId="0"/>
    <xf numFmtId="0" fontId="1" fillId="0" borderId="0"/>
    <xf numFmtId="0" fontId="2" fillId="0" borderId="0"/>
    <xf numFmtId="43" fontId="1" fillId="0" borderId="0" applyFont="0" applyFill="0" applyBorder="0" applyAlignment="0" applyProtection="0"/>
    <xf numFmtId="0" fontId="2" fillId="0" borderId="0"/>
  </cellStyleXfs>
  <cellXfs count="232">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4" xfId="0" applyFill="1" applyBorder="1" applyAlignment="1">
      <alignment horizontal="center" vertical="top" wrapText="1"/>
    </xf>
    <xf numFmtId="0" fontId="6" fillId="0" borderId="4" xfId="0" applyFont="1" applyFill="1" applyBorder="1" applyAlignment="1">
      <alignment vertical="top" wrapText="1"/>
    </xf>
    <xf numFmtId="0" fontId="2" fillId="0" borderId="4" xfId="0" applyFont="1" applyFill="1" applyBorder="1" applyAlignment="1">
      <alignment vertical="top" wrapText="1"/>
    </xf>
    <xf numFmtId="0" fontId="0" fillId="0" borderId="4" xfId="0" applyFill="1" applyBorder="1" applyAlignment="1">
      <alignment vertical="top" wrapText="1"/>
    </xf>
    <xf numFmtId="0" fontId="4" fillId="0" borderId="4" xfId="0" applyFont="1" applyFill="1" applyBorder="1" applyAlignment="1">
      <alignment vertical="top" wrapText="1"/>
    </xf>
    <xf numFmtId="0" fontId="6" fillId="0" borderId="4" xfId="0" applyFont="1" applyFill="1" applyBorder="1" applyAlignment="1">
      <alignment horizontal="center" vertical="top" wrapText="1"/>
    </xf>
    <xf numFmtId="0" fontId="0" fillId="0" borderId="0" xfId="0" applyFill="1" applyBorder="1" applyAlignment="1">
      <alignment horizontal="left" vertical="center"/>
    </xf>
    <xf numFmtId="0" fontId="17" fillId="0" borderId="4"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ill="1" applyBorder="1" applyAlignment="1">
      <alignment vertical="top" wrapText="1"/>
    </xf>
    <xf numFmtId="0" fontId="0" fillId="0" borderId="4"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8" xfId="0" applyFont="1" applyFill="1" applyBorder="1" applyAlignment="1">
      <alignment horizontal="center" vertical="top"/>
    </xf>
    <xf numFmtId="0" fontId="2" fillId="0" borderId="4"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4" xfId="0" applyFont="1" applyFill="1" applyBorder="1" applyAlignment="1">
      <alignment horizontal="center" vertical="top" wrapText="1"/>
    </xf>
    <xf numFmtId="0" fontId="9" fillId="0" borderId="4" xfId="0" applyFont="1" applyFill="1" applyBorder="1" applyAlignment="1">
      <alignment horizontal="left" vertical="top" wrapText="1"/>
    </xf>
    <xf numFmtId="0" fontId="13"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2" borderId="4" xfId="0" applyFont="1" applyFill="1" applyBorder="1" applyAlignment="1">
      <alignment horizontal="center" vertical="center" wrapText="1"/>
    </xf>
    <xf numFmtId="167" fontId="9" fillId="0" borderId="4" xfId="0" applyNumberFormat="1" applyFont="1" applyFill="1" applyBorder="1" applyAlignment="1">
      <alignment horizontal="center" vertical="top" wrapText="1"/>
    </xf>
    <xf numFmtId="2" fontId="9" fillId="0" borderId="4" xfId="0" applyNumberFormat="1" applyFont="1" applyFill="1" applyBorder="1" applyAlignment="1">
      <alignment horizontal="center" vertical="top" wrapText="1"/>
    </xf>
    <xf numFmtId="0" fontId="9" fillId="0" borderId="0" xfId="0" applyFont="1" applyFill="1" applyBorder="1" applyAlignment="1">
      <alignment horizontal="center" vertical="top" wrapText="1"/>
    </xf>
    <xf numFmtId="167" fontId="9" fillId="0" borderId="10" xfId="0" applyNumberFormat="1" applyFont="1" applyFill="1" applyBorder="1" applyAlignment="1">
      <alignment horizontal="center" vertical="top" wrapText="1"/>
    </xf>
    <xf numFmtId="2" fontId="9" fillId="0" borderId="10" xfId="0" applyNumberFormat="1" applyFont="1" applyFill="1" applyBorder="1" applyAlignment="1">
      <alignment horizontal="center" vertical="top" wrapText="1"/>
    </xf>
    <xf numFmtId="0" fontId="23" fillId="0" borderId="0" xfId="1" applyFill="1" applyBorder="1" applyAlignment="1">
      <alignment horizontal="left" vertical="top"/>
    </xf>
    <xf numFmtId="0" fontId="23"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0" fontId="2" fillId="2" borderId="4" xfId="0" applyFont="1" applyFill="1" applyBorder="1" applyAlignment="1">
      <alignment horizontal="center" vertical="center" wrapText="1"/>
    </xf>
    <xf numFmtId="0" fontId="6" fillId="2" borderId="4" xfId="0" applyFont="1" applyFill="1" applyBorder="1" applyAlignment="1">
      <alignment vertical="top" wrapText="1"/>
    </xf>
    <xf numFmtId="166" fontId="0" fillId="0" borderId="0" xfId="0" applyNumberFormat="1" applyFill="1" applyBorder="1" applyAlignment="1">
      <alignment horizontal="left" vertical="top"/>
    </xf>
    <xf numFmtId="0" fontId="2" fillId="2" borderId="4" xfId="0" applyFont="1" applyFill="1" applyBorder="1" applyAlignment="1">
      <alignment horizontal="center" vertical="top" wrapText="1"/>
    </xf>
    <xf numFmtId="0" fontId="0" fillId="2" borderId="4" xfId="0" applyFill="1" applyBorder="1" applyAlignment="1">
      <alignment horizontal="center" vertical="top" wrapText="1"/>
    </xf>
    <xf numFmtId="0" fontId="2" fillId="0" borderId="4" xfId="0" applyFont="1" applyFill="1" applyBorder="1" applyAlignment="1">
      <alignment horizontal="center" vertical="top" wrapText="1"/>
    </xf>
    <xf numFmtId="0" fontId="17" fillId="0" borderId="4" xfId="0" applyFont="1" applyFill="1" applyBorder="1" applyAlignment="1">
      <alignment horizontal="center" vertical="top" wrapText="1"/>
    </xf>
    <xf numFmtId="164" fontId="7" fillId="2" borderId="4" xfId="0" applyNumberFormat="1"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66" fontId="7" fillId="0" borderId="4" xfId="0" applyNumberFormat="1" applyFont="1" applyBorder="1" applyAlignment="1">
      <alignment horizontal="center" vertical="center"/>
    </xf>
    <xf numFmtId="2"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wrapText="1"/>
    </xf>
    <xf numFmtId="1" fontId="24" fillId="0" borderId="4" xfId="0" applyNumberFormat="1" applyFont="1" applyBorder="1" applyAlignment="1">
      <alignment horizontal="center" vertical="center" wrapText="1"/>
    </xf>
    <xf numFmtId="0" fontId="9" fillId="0" borderId="0" xfId="0" applyFont="1" applyFill="1" applyBorder="1" applyAlignment="1">
      <alignment horizontal="left" vertical="top" wrapText="1"/>
    </xf>
    <xf numFmtId="0" fontId="9" fillId="0" borderId="10" xfId="0" applyFont="1" applyFill="1" applyBorder="1" applyAlignment="1">
      <alignment horizontal="left" vertical="top" wrapText="1"/>
    </xf>
    <xf numFmtId="0" fontId="0" fillId="0" borderId="10" xfId="0" applyFill="1" applyBorder="1" applyAlignment="1">
      <alignment horizontal="left" vertical="top"/>
    </xf>
    <xf numFmtId="0" fontId="9" fillId="0" borderId="12" xfId="0" applyFont="1" applyFill="1" applyBorder="1" applyAlignment="1">
      <alignment horizontal="left" vertical="top" wrapText="1"/>
    </xf>
    <xf numFmtId="2" fontId="22" fillId="0" borderId="13" xfId="0" applyNumberFormat="1" applyFont="1" applyBorder="1" applyAlignment="1">
      <alignment horizontal="center" vertical="center"/>
    </xf>
    <xf numFmtId="0" fontId="0" fillId="0" borderId="14" xfId="0" applyFill="1" applyBorder="1" applyAlignment="1">
      <alignment horizontal="left" vertical="top"/>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7" xfId="1" applyFont="1" applyFill="1" applyBorder="1" applyAlignment="1">
      <alignment vertical="top" wrapText="1"/>
    </xf>
    <xf numFmtId="0" fontId="3" fillId="0" borderId="6" xfId="1" applyFont="1" applyFill="1" applyBorder="1" applyAlignment="1">
      <alignment vertical="top" wrapText="1"/>
    </xf>
    <xf numFmtId="164" fontId="21" fillId="0" borderId="1" xfId="1" applyNumberFormat="1" applyFont="1" applyFill="1" applyBorder="1" applyAlignment="1">
      <alignment horizontal="center" vertical="top" wrapText="1"/>
    </xf>
    <xf numFmtId="0" fontId="10" fillId="0" borderId="2" xfId="1" applyFont="1" applyFill="1" applyBorder="1" applyAlignment="1">
      <alignment vertical="top" wrapText="1"/>
    </xf>
    <xf numFmtId="2" fontId="10" fillId="0" borderId="4" xfId="1" applyNumberFormat="1" applyFont="1" applyFill="1" applyBorder="1" applyAlignment="1">
      <alignment horizontal="center" vertical="top" wrapText="1"/>
    </xf>
    <xf numFmtId="0" fontId="3" fillId="0" borderId="2" xfId="1" applyFont="1" applyFill="1" applyBorder="1" applyAlignment="1">
      <alignment vertical="top" wrapText="1"/>
    </xf>
    <xf numFmtId="0" fontId="10" fillId="0" borderId="4" xfId="1" applyFont="1" applyFill="1" applyBorder="1" applyAlignment="1">
      <alignment horizontal="center" vertical="top" wrapText="1"/>
    </xf>
    <xf numFmtId="2" fontId="10" fillId="0" borderId="4" xfId="1" applyNumberFormat="1" applyFont="1" applyFill="1" applyBorder="1" applyAlignment="1">
      <alignment horizontal="center" vertical="center" wrapText="1"/>
    </xf>
    <xf numFmtId="2" fontId="4" fillId="0" borderId="11" xfId="1" applyNumberFormat="1" applyFont="1" applyBorder="1" applyAlignment="1">
      <alignment horizontal="center" vertical="center" wrapText="1"/>
    </xf>
    <xf numFmtId="2" fontId="4" fillId="0" borderId="4" xfId="1" applyNumberFormat="1" applyFont="1" applyBorder="1" applyAlignment="1">
      <alignment horizontal="center" vertical="center" wrapText="1"/>
    </xf>
    <xf numFmtId="0" fontId="10" fillId="0" borderId="1" xfId="1" applyFont="1" applyFill="1" applyBorder="1" applyAlignment="1">
      <alignment horizontal="center" vertical="top" wrapText="1"/>
    </xf>
    <xf numFmtId="0" fontId="28" fillId="0" borderId="0" xfId="1" applyFont="1" applyFill="1" applyBorder="1" applyAlignment="1">
      <alignment horizontal="left" vertical="top"/>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10" fillId="0" borderId="9" xfId="1" applyFont="1" applyFill="1" applyBorder="1" applyAlignment="1">
      <alignment horizontal="center" vertical="center" wrapText="1"/>
    </xf>
    <xf numFmtId="0" fontId="10" fillId="0" borderId="3" xfId="1" applyFont="1" applyFill="1" applyBorder="1" applyAlignment="1">
      <alignment vertical="center" wrapText="1"/>
    </xf>
    <xf numFmtId="0" fontId="3" fillId="0" borderId="4" xfId="1" applyFont="1" applyFill="1" applyBorder="1" applyAlignment="1">
      <alignment horizontal="center" vertical="center" wrapText="1"/>
    </xf>
    <xf numFmtId="0" fontId="23" fillId="0" borderId="0" xfId="1" applyFill="1" applyBorder="1" applyAlignment="1">
      <alignment horizontal="left" vertical="center"/>
    </xf>
    <xf numFmtId="10" fontId="10" fillId="0" borderId="4" xfId="1" applyNumberFormat="1" applyFont="1" applyFill="1" applyBorder="1" applyAlignment="1">
      <alignment horizontal="center" vertical="top" wrapText="1"/>
    </xf>
    <xf numFmtId="168" fontId="10" fillId="0" borderId="4" xfId="1" applyNumberFormat="1" applyFont="1" applyFill="1" applyBorder="1" applyAlignment="1">
      <alignment horizontal="center" vertical="top" wrapText="1"/>
    </xf>
    <xf numFmtId="0" fontId="23" fillId="0" borderId="4" xfId="1" applyFill="1" applyBorder="1" applyAlignment="1">
      <alignment horizontal="left" vertical="top"/>
    </xf>
    <xf numFmtId="9" fontId="10" fillId="0" borderId="4" xfId="1" applyNumberFormat="1" applyFont="1" applyFill="1" applyBorder="1" applyAlignment="1">
      <alignment horizontal="center" vertical="top" wrapText="1"/>
    </xf>
    <xf numFmtId="2" fontId="10" fillId="0" borderId="4" xfId="1" applyNumberFormat="1" applyFont="1" applyFill="1" applyBorder="1" applyAlignment="1">
      <alignment horizontal="center" vertical="center"/>
    </xf>
    <xf numFmtId="2" fontId="10" fillId="0" borderId="4" xfId="0" applyNumberFormat="1" applyFont="1" applyFill="1" applyBorder="1" applyAlignment="1">
      <alignment vertical="center" wrapText="1"/>
    </xf>
    <xf numFmtId="167" fontId="7" fillId="0" borderId="4"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25" fillId="0" borderId="4" xfId="0" applyNumberFormat="1" applyFont="1" applyFill="1" applyBorder="1" applyAlignment="1">
      <alignment horizontal="center" vertical="center" wrapText="1"/>
    </xf>
    <xf numFmtId="2" fontId="31" fillId="0" borderId="4" xfId="0" applyNumberFormat="1" applyFont="1" applyFill="1" applyBorder="1" applyAlignment="1">
      <alignment horizontal="center" vertical="center" wrapText="1"/>
    </xf>
    <xf numFmtId="2" fontId="18" fillId="0" borderId="4" xfId="0" applyNumberFormat="1" applyFont="1" applyBorder="1" applyAlignment="1">
      <alignment horizontal="center" vertical="center"/>
    </xf>
    <xf numFmtId="0" fontId="2" fillId="2" borderId="4"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left" vertical="top" wrapText="1"/>
    </xf>
    <xf numFmtId="0" fontId="17" fillId="2" borderId="4"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4" xfId="0" applyFont="1" applyFill="1" applyBorder="1" applyAlignment="1">
      <alignment horizontal="center" vertical="top" wrapText="1"/>
    </xf>
    <xf numFmtId="0" fontId="18" fillId="0" borderId="4" xfId="0" applyFont="1" applyFill="1" applyBorder="1" applyAlignment="1">
      <alignment horizontal="center" vertical="center" wrapText="1"/>
    </xf>
    <xf numFmtId="0" fontId="27" fillId="0" borderId="4" xfId="0" applyFont="1" applyBorder="1" applyAlignment="1">
      <alignment horizontal="center" vertical="center"/>
    </xf>
    <xf numFmtId="0" fontId="27" fillId="0" borderId="4" xfId="0" quotePrefix="1" applyFont="1" applyBorder="1" applyAlignment="1">
      <alignment horizontal="center" vertical="center"/>
    </xf>
    <xf numFmtId="0" fontId="26" fillId="2" borderId="4" xfId="0" quotePrefix="1" applyFont="1" applyFill="1" applyBorder="1" applyAlignment="1">
      <alignment horizontal="center" vertical="center" wrapText="1"/>
    </xf>
    <xf numFmtId="0" fontId="26" fillId="2" borderId="4"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17" fillId="2" borderId="4" xfId="0" applyFont="1" applyFill="1" applyBorder="1" applyAlignment="1">
      <alignment horizontal="left" vertical="top" wrapText="1"/>
    </xf>
    <xf numFmtId="0" fontId="0" fillId="2" borderId="4" xfId="0" applyFill="1" applyBorder="1" applyAlignment="1">
      <alignment horizontal="left" vertical="center" wrapText="1"/>
    </xf>
    <xf numFmtId="0" fontId="2" fillId="0" borderId="4" xfId="0" applyFont="1" applyFill="1" applyBorder="1" applyAlignment="1">
      <alignment horizontal="center" vertical="top" wrapText="1"/>
    </xf>
    <xf numFmtId="0" fontId="0" fillId="0" borderId="4" xfId="0"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6" xfId="0" applyFont="1" applyFill="1" applyBorder="1" applyAlignment="1">
      <alignment horizontal="center" vertical="top" wrapText="1"/>
    </xf>
    <xf numFmtId="0" fontId="13" fillId="0" borderId="0" xfId="0" applyFont="1" applyFill="1" applyBorder="1" applyAlignment="1">
      <alignment horizontal="left" vertical="top" wrapText="1"/>
    </xf>
    <xf numFmtId="166" fontId="2" fillId="0" borderId="4" xfId="0" applyNumberFormat="1"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4" xfId="0" applyFill="1" applyBorder="1" applyAlignment="1">
      <alignment horizontal="center" vertical="center"/>
    </xf>
    <xf numFmtId="0" fontId="2"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0" borderId="6" xfId="0" applyFill="1" applyBorder="1" applyAlignment="1">
      <alignment horizontal="center" vertical="top"/>
    </xf>
    <xf numFmtId="0" fontId="12" fillId="0" borderId="0" xfId="0" applyFont="1" applyFill="1" applyBorder="1" applyAlignment="1">
      <alignment horizontal="center" vertical="top"/>
    </xf>
    <xf numFmtId="0" fontId="10" fillId="0" borderId="0"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6"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6" xfId="0" applyFont="1" applyFill="1" applyBorder="1" applyAlignment="1">
      <alignment horizontal="left" vertical="top"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5"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5" xfId="1" applyFont="1" applyFill="1" applyBorder="1" applyAlignment="1">
      <alignment horizontal="center" vertical="top" wrapText="1"/>
    </xf>
    <xf numFmtId="0" fontId="3" fillId="0" borderId="7" xfId="1" applyFont="1" applyFill="1" applyBorder="1" applyAlignment="1">
      <alignment horizontal="center" vertical="top" wrapText="1"/>
    </xf>
    <xf numFmtId="0" fontId="3" fillId="0" borderId="6" xfId="1" applyFont="1" applyFill="1" applyBorder="1" applyAlignment="1">
      <alignment horizontal="center" vertical="top" wrapText="1"/>
    </xf>
    <xf numFmtId="0" fontId="3" fillId="0" borderId="5" xfId="1" applyNumberFormat="1" applyFont="1" applyFill="1" applyBorder="1" applyAlignment="1">
      <alignment horizontal="center" vertical="top" wrapText="1"/>
    </xf>
    <xf numFmtId="0" fontId="3" fillId="0" borderId="7" xfId="1" applyNumberFormat="1" applyFont="1" applyFill="1" applyBorder="1" applyAlignment="1">
      <alignment horizontal="center" vertical="top" wrapText="1"/>
    </xf>
    <xf numFmtId="0" fontId="3" fillId="0" borderId="6" xfId="1" applyNumberFormat="1" applyFont="1" applyFill="1" applyBorder="1" applyAlignment="1">
      <alignment horizontal="center" vertical="top" wrapText="1"/>
    </xf>
    <xf numFmtId="164" fontId="10" fillId="0" borderId="0" xfId="0" applyNumberFormat="1" applyFont="1" applyFill="1" applyBorder="1" applyAlignment="1">
      <alignment horizontal="left" vertical="top" wrapText="1"/>
    </xf>
    <xf numFmtId="164" fontId="21" fillId="0" borderId="15" xfId="0" applyNumberFormat="1" applyFont="1" applyFill="1" applyBorder="1" applyAlignment="1">
      <alignment horizontal="left" vertical="top" wrapText="1"/>
    </xf>
    <xf numFmtId="0" fontId="29" fillId="0" borderId="16"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1" xfId="0"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7" xfId="0" applyNumberFormat="1"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10" fillId="0" borderId="5" xfId="1" applyFont="1" applyFill="1" applyBorder="1" applyAlignment="1">
      <alignment horizontal="center" vertical="top" wrapText="1"/>
    </xf>
    <xf numFmtId="0" fontId="10" fillId="0" borderId="7" xfId="1" applyFont="1" applyFill="1" applyBorder="1" applyAlignment="1">
      <alignment horizontal="center" vertical="top" wrapText="1"/>
    </xf>
    <xf numFmtId="0" fontId="10" fillId="0" borderId="6" xfId="1" applyFont="1" applyFill="1" applyBorder="1" applyAlignment="1">
      <alignment horizontal="center" vertical="top" wrapText="1"/>
    </xf>
    <xf numFmtId="0" fontId="3" fillId="0" borderId="4" xfId="2" applyFont="1" applyFill="1" applyBorder="1" applyAlignment="1">
      <alignment horizontal="left"/>
    </xf>
    <xf numFmtId="0" fontId="2" fillId="0" borderId="4" xfId="2" applyFont="1" applyFill="1" applyBorder="1"/>
    <xf numFmtId="0" fontId="1" fillId="0" borderId="4" xfId="2" applyBorder="1"/>
    <xf numFmtId="0" fontId="1" fillId="0" borderId="4" xfId="2" applyFill="1" applyBorder="1"/>
    <xf numFmtId="0" fontId="1" fillId="0" borderId="0" xfId="2"/>
    <xf numFmtId="0" fontId="34" fillId="0" borderId="4" xfId="2" applyFont="1" applyFill="1" applyBorder="1" applyAlignment="1">
      <alignment horizontal="left"/>
    </xf>
    <xf numFmtId="0" fontId="34" fillId="0" borderId="4" xfId="2" applyFont="1" applyFill="1" applyBorder="1" applyAlignment="1">
      <alignment horizontal="center"/>
    </xf>
    <xf numFmtId="0" fontId="34" fillId="0" borderId="4" xfId="2" applyFont="1" applyFill="1" applyBorder="1" applyAlignment="1">
      <alignment horizontal="left" vertical="top"/>
    </xf>
    <xf numFmtId="0" fontId="1" fillId="0" borderId="4" xfId="2" applyBorder="1" applyAlignment="1">
      <alignment horizontal="center"/>
    </xf>
    <xf numFmtId="0" fontId="35" fillId="0" borderId="4" xfId="3" applyFont="1" applyFill="1" applyBorder="1" applyAlignment="1">
      <alignment horizontal="center" vertical="center"/>
    </xf>
    <xf numFmtId="0" fontId="35" fillId="0" borderId="4" xfId="3" applyFont="1" applyFill="1" applyBorder="1" applyAlignment="1">
      <alignment horizontal="center" vertical="center" wrapText="1"/>
    </xf>
    <xf numFmtId="0" fontId="35" fillId="0" borderId="4" xfId="3" applyFont="1" applyFill="1" applyBorder="1" applyAlignment="1">
      <alignment horizontal="center" vertical="top" wrapText="1"/>
    </xf>
    <xf numFmtId="0" fontId="6" fillId="0" borderId="4" xfId="2" applyFont="1" applyBorder="1" applyAlignment="1">
      <alignment horizontal="center" vertical="top" wrapText="1"/>
    </xf>
    <xf numFmtId="0" fontId="6" fillId="0" borderId="4" xfId="2" applyFont="1" applyBorder="1" applyAlignment="1">
      <alignment vertical="top" wrapText="1"/>
    </xf>
    <xf numFmtId="0" fontId="18" fillId="0" borderId="4" xfId="3" applyFont="1" applyFill="1" applyBorder="1" applyAlignment="1">
      <alignment vertical="center" wrapText="1"/>
    </xf>
    <xf numFmtId="169" fontId="2" fillId="0" borderId="4" xfId="4" quotePrefix="1" applyNumberFormat="1" applyFont="1" applyFill="1" applyBorder="1" applyAlignment="1">
      <alignment vertical="center"/>
    </xf>
    <xf numFmtId="0" fontId="2" fillId="0" borderId="4" xfId="4" applyNumberFormat="1" applyFont="1" applyFill="1" applyBorder="1" applyAlignment="1">
      <alignment horizontal="justify" vertical="top" wrapText="1"/>
    </xf>
    <xf numFmtId="0" fontId="6" fillId="0" borderId="4" xfId="2" applyFont="1" applyFill="1" applyBorder="1" applyAlignment="1">
      <alignment vertical="top" wrapText="1"/>
    </xf>
    <xf numFmtId="0" fontId="1" fillId="0" borderId="4" xfId="2" applyBorder="1" applyAlignment="1">
      <alignment horizontal="center" vertical="top" wrapText="1"/>
    </xf>
    <xf numFmtId="0" fontId="6" fillId="0" borderId="4" xfId="2" applyFont="1" applyFill="1" applyBorder="1" applyAlignment="1">
      <alignment horizontal="center" vertical="top" wrapText="1"/>
    </xf>
    <xf numFmtId="169" fontId="6" fillId="0" borderId="4" xfId="4" quotePrefix="1" applyNumberFormat="1" applyFont="1" applyFill="1" applyBorder="1" applyAlignment="1">
      <alignment vertical="center"/>
    </xf>
    <xf numFmtId="0" fontId="2" fillId="0" borderId="4" xfId="5" applyFont="1" applyFill="1" applyBorder="1"/>
    <xf numFmtId="0" fontId="17" fillId="0" borderId="4" xfId="3" applyFont="1" applyFill="1" applyBorder="1" applyAlignment="1">
      <alignment vertical="center" wrapText="1"/>
    </xf>
    <xf numFmtId="0" fontId="2" fillId="0" borderId="4" xfId="4" applyNumberFormat="1" applyFont="1" applyFill="1" applyBorder="1" applyAlignment="1">
      <alignment horizontal="justify" vertical="top"/>
    </xf>
    <xf numFmtId="0" fontId="2" fillId="0" borderId="4" xfId="4" applyNumberFormat="1" applyFont="1" applyFill="1" applyBorder="1" applyAlignment="1">
      <alignment vertical="top" wrapText="1"/>
    </xf>
    <xf numFmtId="0" fontId="1" fillId="0" borderId="4" xfId="2" applyFont="1" applyFill="1" applyBorder="1" applyAlignment="1">
      <alignment vertical="top" wrapText="1"/>
    </xf>
    <xf numFmtId="0" fontId="2" fillId="0" borderId="4" xfId="2" applyFont="1" applyFill="1" applyBorder="1" applyAlignment="1">
      <alignment vertical="top" wrapText="1"/>
    </xf>
    <xf numFmtId="0" fontId="17" fillId="0" borderId="4" xfId="3" applyFont="1" applyFill="1" applyBorder="1" applyAlignment="1">
      <alignment vertical="center"/>
    </xf>
    <xf numFmtId="169" fontId="33" fillId="0" borderId="4" xfId="2" applyNumberFormat="1" applyFont="1" applyBorder="1"/>
    <xf numFmtId="0" fontId="1" fillId="0" borderId="0" xfId="2" applyAlignment="1">
      <alignment horizontal="center"/>
    </xf>
    <xf numFmtId="0" fontId="1" fillId="0" borderId="0" xfId="2" applyFill="1"/>
    <xf numFmtId="0" fontId="1" fillId="0" borderId="4" xfId="2" applyBorder="1" applyAlignment="1">
      <alignment vertical="top" wrapText="1"/>
    </xf>
    <xf numFmtId="0" fontId="1" fillId="0" borderId="0" xfId="2" applyAlignment="1">
      <alignment vertical="top" wrapText="1"/>
    </xf>
    <xf numFmtId="0" fontId="18" fillId="0" borderId="4" xfId="3" applyFont="1" applyFill="1" applyBorder="1" applyAlignment="1">
      <alignment vertical="top" wrapText="1"/>
    </xf>
    <xf numFmtId="169" fontId="2" fillId="0" borderId="4" xfId="4" quotePrefix="1" applyNumberFormat="1" applyFont="1" applyFill="1" applyBorder="1" applyAlignment="1">
      <alignment vertical="top" wrapText="1"/>
    </xf>
    <xf numFmtId="169" fontId="2" fillId="0" borderId="4" xfId="4" applyNumberFormat="1" applyFont="1" applyFill="1" applyBorder="1" applyAlignment="1">
      <alignment vertical="top" wrapText="1"/>
    </xf>
    <xf numFmtId="169" fontId="6" fillId="0" borderId="4" xfId="4" quotePrefix="1" applyNumberFormat="1" applyFont="1" applyFill="1" applyBorder="1" applyAlignment="1">
      <alignment vertical="top" wrapText="1"/>
    </xf>
    <xf numFmtId="0" fontId="2" fillId="0" borderId="4" xfId="5" applyFont="1" applyFill="1" applyBorder="1" applyAlignment="1">
      <alignment vertical="top" wrapText="1"/>
    </xf>
    <xf numFmtId="0" fontId="6" fillId="0" borderId="4" xfId="5" applyFont="1" applyFill="1" applyBorder="1" applyAlignment="1">
      <alignment vertical="top" wrapText="1"/>
    </xf>
    <xf numFmtId="0" fontId="2" fillId="0" borderId="4" xfId="4" applyNumberFormat="1" applyFont="1" applyFill="1" applyBorder="1" applyAlignment="1">
      <alignment horizontal="left" vertical="top" wrapText="1"/>
    </xf>
    <xf numFmtId="0" fontId="17" fillId="0" borderId="4" xfId="3" applyFont="1" applyFill="1" applyBorder="1" applyAlignment="1">
      <alignment vertical="top" wrapText="1"/>
    </xf>
    <xf numFmtId="0" fontId="2" fillId="0" borderId="4" xfId="2" applyFont="1" applyBorder="1" applyAlignment="1">
      <alignment vertical="top" wrapText="1"/>
    </xf>
    <xf numFmtId="0" fontId="33" fillId="0" borderId="4" xfId="2" applyFont="1" applyBorder="1" applyAlignment="1">
      <alignment horizontal="center" vertical="top" wrapText="1"/>
    </xf>
    <xf numFmtId="0" fontId="6" fillId="0" borderId="4" xfId="4" applyNumberFormat="1" applyFont="1" applyFill="1" applyBorder="1" applyAlignment="1">
      <alignment vertical="top" wrapText="1"/>
    </xf>
    <xf numFmtId="0" fontId="33" fillId="0" borderId="0" xfId="2" applyFont="1" applyAlignment="1">
      <alignment vertical="top" wrapText="1"/>
    </xf>
    <xf numFmtId="0" fontId="32" fillId="0" borderId="0" xfId="2" applyFont="1" applyAlignment="1">
      <alignment vertical="top" wrapText="1"/>
    </xf>
    <xf numFmtId="169" fontId="6" fillId="0" borderId="4" xfId="4" applyNumberFormat="1" applyFont="1" applyFill="1" applyBorder="1" applyAlignment="1">
      <alignment vertical="top" wrapText="1"/>
    </xf>
    <xf numFmtId="0" fontId="2" fillId="0" borderId="4" xfId="5" applyFont="1" applyFill="1" applyBorder="1" applyAlignment="1">
      <alignment horizontal="center" vertical="top" wrapText="1"/>
    </xf>
    <xf numFmtId="169" fontId="2" fillId="0" borderId="4" xfId="5" applyNumberFormat="1" applyFont="1" applyFill="1" applyBorder="1" applyAlignment="1">
      <alignment vertical="top" wrapText="1"/>
    </xf>
    <xf numFmtId="169" fontId="1" fillId="0" borderId="4" xfId="2" applyNumberFormat="1" applyBorder="1" applyAlignment="1">
      <alignment vertical="top" wrapText="1"/>
    </xf>
    <xf numFmtId="0" fontId="1" fillId="0" borderId="0" xfId="2" applyAlignment="1">
      <alignment horizontal="center" vertical="top" wrapText="1"/>
    </xf>
    <xf numFmtId="0" fontId="1" fillId="0" borderId="4" xfId="2" applyFill="1" applyBorder="1" applyAlignment="1">
      <alignment horizontal="center"/>
    </xf>
    <xf numFmtId="0" fontId="1" fillId="0" borderId="4" xfId="2" applyFill="1" applyBorder="1" applyAlignment="1">
      <alignment horizontal="center" vertical="top" wrapText="1"/>
    </xf>
    <xf numFmtId="170" fontId="2" fillId="0" borderId="4" xfId="4" quotePrefix="1" applyNumberFormat="1" applyFont="1" applyFill="1" applyBorder="1" applyAlignment="1">
      <alignment vertical="center"/>
    </xf>
    <xf numFmtId="0" fontId="1" fillId="0" borderId="4" xfId="2" applyFill="1" applyBorder="1" applyAlignment="1">
      <alignment vertical="top" wrapText="1"/>
    </xf>
    <xf numFmtId="0" fontId="33" fillId="0" borderId="4" xfId="2" applyFont="1" applyFill="1" applyBorder="1" applyAlignment="1">
      <alignment horizontal="center"/>
    </xf>
    <xf numFmtId="0" fontId="6" fillId="0" borderId="4" xfId="4" applyNumberFormat="1" applyFont="1" applyFill="1" applyBorder="1" applyAlignment="1">
      <alignment horizontal="justify" vertical="top" wrapText="1"/>
    </xf>
    <xf numFmtId="0" fontId="33" fillId="0" borderId="0" xfId="2" applyFont="1" applyFill="1"/>
    <xf numFmtId="169" fontId="33" fillId="0" borderId="4" xfId="2" applyNumberFormat="1" applyFont="1" applyFill="1" applyBorder="1"/>
    <xf numFmtId="0" fontId="33" fillId="0" borderId="4" xfId="2" applyFont="1" applyFill="1" applyBorder="1"/>
    <xf numFmtId="0" fontId="1" fillId="0" borderId="0" xfId="2" applyFill="1" applyAlignment="1">
      <alignment horizontal="center"/>
    </xf>
    <xf numFmtId="169" fontId="33" fillId="0" borderId="4" xfId="2" applyNumberFormat="1" applyFont="1" applyBorder="1" applyAlignment="1">
      <alignment vertical="top" wrapText="1"/>
    </xf>
  </cellXfs>
  <cellStyles count="6">
    <cellStyle name="Comma 2" xfId="4"/>
    <cellStyle name="Normal" xfId="0" builtinId="0"/>
    <cellStyle name="Normal 2" xfId="1"/>
    <cellStyle name="Normal 3" xfId="2"/>
    <cellStyle name="Normal 3 2" xfId="5"/>
    <cellStyle name="Normal 8"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84"/>
  <sheetViews>
    <sheetView view="pageBreakPreview" zoomScaleNormal="100" zoomScaleSheetLayoutView="100" workbookViewId="0">
      <selection activeCell="F36" sqref="F36:J36"/>
    </sheetView>
  </sheetViews>
  <sheetFormatPr defaultRowHeight="12.75"/>
  <cols>
    <col min="1" max="1" width="2.33203125" customWidth="1"/>
    <col min="2" max="2" width="6.5" style="14" customWidth="1"/>
    <col min="3" max="3" width="5.6640625" customWidth="1"/>
    <col min="4" max="4" width="25.83203125" customWidth="1"/>
    <col min="5" max="5" width="13.83203125" style="3" customWidth="1"/>
    <col min="6" max="10" width="13.83203125" customWidth="1"/>
  </cols>
  <sheetData>
    <row r="1" spans="2:10">
      <c r="I1" s="2" t="s">
        <v>26</v>
      </c>
    </row>
    <row r="2" spans="2:10">
      <c r="I2" s="13" t="s">
        <v>78</v>
      </c>
    </row>
    <row r="3" spans="2:10" ht="39" customHeight="1">
      <c r="B3" s="103" t="s">
        <v>66</v>
      </c>
      <c r="C3" s="103"/>
      <c r="D3" s="103"/>
      <c r="E3" s="103"/>
      <c r="F3" s="103"/>
      <c r="G3" s="103"/>
      <c r="H3" s="103"/>
      <c r="I3" s="103"/>
      <c r="J3" s="103"/>
    </row>
    <row r="4" spans="2:10" ht="8.25" customHeight="1">
      <c r="B4" s="104"/>
      <c r="C4" s="104"/>
      <c r="D4" s="104"/>
      <c r="E4" s="104"/>
      <c r="F4" s="104"/>
      <c r="G4" s="104"/>
      <c r="H4" s="104"/>
      <c r="I4" s="104"/>
      <c r="J4" s="104"/>
    </row>
    <row r="5" spans="2:10" ht="25.5" customHeight="1">
      <c r="B5" s="17"/>
      <c r="C5" s="105" t="s">
        <v>73</v>
      </c>
      <c r="D5" s="105"/>
      <c r="E5" s="50" t="s">
        <v>74</v>
      </c>
      <c r="F5" s="50" t="s">
        <v>75</v>
      </c>
      <c r="G5" s="50" t="s">
        <v>62</v>
      </c>
      <c r="H5" s="50" t="s">
        <v>76</v>
      </c>
      <c r="I5" s="50" t="s">
        <v>63</v>
      </c>
      <c r="J5" s="50" t="s">
        <v>64</v>
      </c>
    </row>
    <row r="6" spans="2:10" ht="20.100000000000001" customHeight="1">
      <c r="B6" s="16">
        <v>1</v>
      </c>
      <c r="C6" s="101" t="s">
        <v>0</v>
      </c>
      <c r="D6" s="101"/>
      <c r="E6" s="4"/>
      <c r="F6" s="106" t="s">
        <v>129</v>
      </c>
      <c r="G6" s="106"/>
      <c r="H6" s="106"/>
      <c r="I6" s="106"/>
      <c r="J6" s="106"/>
    </row>
    <row r="7" spans="2:10" ht="20.100000000000001" customHeight="1">
      <c r="B7" s="16">
        <v>2</v>
      </c>
      <c r="C7" s="101" t="s">
        <v>8</v>
      </c>
      <c r="D7" s="101"/>
      <c r="E7" s="4"/>
      <c r="F7" s="106" t="s">
        <v>130</v>
      </c>
      <c r="G7" s="106"/>
      <c r="H7" s="106"/>
      <c r="I7" s="106"/>
      <c r="J7" s="106"/>
    </row>
    <row r="8" spans="2:10" ht="27" customHeight="1">
      <c r="B8" s="16">
        <v>3</v>
      </c>
      <c r="C8" s="101" t="s">
        <v>10</v>
      </c>
      <c r="D8" s="101"/>
      <c r="E8" s="49" t="s">
        <v>11</v>
      </c>
      <c r="F8" s="107" t="s">
        <v>131</v>
      </c>
      <c r="G8" s="107"/>
      <c r="H8" s="107"/>
      <c r="I8" s="107"/>
      <c r="J8" s="107"/>
    </row>
    <row r="9" spans="2:10" ht="44.25" customHeight="1">
      <c r="B9" s="16">
        <v>4</v>
      </c>
      <c r="C9" s="100" t="s">
        <v>12</v>
      </c>
      <c r="D9" s="100"/>
      <c r="E9" s="17" t="s">
        <v>13</v>
      </c>
      <c r="F9" s="107" t="s">
        <v>132</v>
      </c>
      <c r="G9" s="107"/>
      <c r="H9" s="107"/>
      <c r="I9" s="107"/>
      <c r="J9" s="107"/>
    </row>
    <row r="10" spans="2:10" ht="20.100000000000001" customHeight="1">
      <c r="B10" s="16">
        <v>5</v>
      </c>
      <c r="C10" s="101" t="s">
        <v>14</v>
      </c>
      <c r="D10" s="101"/>
      <c r="E10" s="4"/>
      <c r="F10" s="107" t="s">
        <v>133</v>
      </c>
      <c r="G10" s="107"/>
      <c r="H10" s="107"/>
      <c r="I10" s="107"/>
      <c r="J10" s="107"/>
    </row>
    <row r="11" spans="2:10" ht="28.5" customHeight="1">
      <c r="B11" s="51">
        <v>6</v>
      </c>
      <c r="C11" s="102" t="s">
        <v>15</v>
      </c>
      <c r="D11" s="102"/>
      <c r="E11" s="34" t="s">
        <v>67</v>
      </c>
      <c r="F11" s="109" t="s">
        <v>139</v>
      </c>
      <c r="G11" s="110"/>
      <c r="H11" s="110"/>
      <c r="I11" s="110"/>
      <c r="J11" s="110"/>
    </row>
    <row r="12" spans="2:10" ht="20.100000000000001" customHeight="1">
      <c r="B12" s="16">
        <v>7</v>
      </c>
      <c r="C12" s="101" t="s">
        <v>16</v>
      </c>
      <c r="D12" s="101"/>
      <c r="E12" s="49" t="s">
        <v>17</v>
      </c>
      <c r="F12" s="107">
        <v>85</v>
      </c>
      <c r="G12" s="107"/>
      <c r="H12" s="107"/>
      <c r="I12" s="107"/>
      <c r="J12" s="107"/>
    </row>
    <row r="13" spans="2:10" s="10" customFormat="1" ht="30" customHeight="1">
      <c r="B13" s="16">
        <v>8</v>
      </c>
      <c r="C13" s="100" t="s">
        <v>18</v>
      </c>
      <c r="D13" s="100"/>
      <c r="E13" s="20" t="s">
        <v>17</v>
      </c>
      <c r="F13" s="107">
        <v>85</v>
      </c>
      <c r="G13" s="107"/>
      <c r="H13" s="107"/>
      <c r="I13" s="107"/>
      <c r="J13" s="107"/>
    </row>
    <row r="14" spans="2:10" ht="30" customHeight="1">
      <c r="B14" s="16">
        <v>9</v>
      </c>
      <c r="C14" s="101" t="s">
        <v>19</v>
      </c>
      <c r="D14" s="101"/>
      <c r="E14" s="49" t="s">
        <v>17</v>
      </c>
      <c r="F14" s="108" t="s">
        <v>139</v>
      </c>
      <c r="G14" s="107"/>
      <c r="H14" s="107"/>
      <c r="I14" s="107"/>
      <c r="J14" s="107"/>
    </row>
    <row r="15" spans="2:10" ht="15" customHeight="1">
      <c r="B15" s="51">
        <v>10</v>
      </c>
      <c r="C15" s="113" t="s">
        <v>20</v>
      </c>
      <c r="D15" s="113"/>
      <c r="E15" s="47" t="s">
        <v>1</v>
      </c>
      <c r="F15" s="44">
        <v>690</v>
      </c>
      <c r="G15" s="44">
        <v>690</v>
      </c>
      <c r="H15" s="44">
        <v>690</v>
      </c>
      <c r="I15" s="44">
        <v>690</v>
      </c>
      <c r="J15" s="44">
        <v>690</v>
      </c>
    </row>
    <row r="16" spans="2:10" ht="15" customHeight="1">
      <c r="B16" s="51">
        <v>11</v>
      </c>
      <c r="C16" s="113" t="s">
        <v>21</v>
      </c>
      <c r="D16" s="113"/>
      <c r="E16" s="47" t="s">
        <v>1</v>
      </c>
      <c r="F16" s="98" t="s">
        <v>139</v>
      </c>
      <c r="G16" s="99"/>
      <c r="H16" s="99"/>
      <c r="I16" s="99"/>
      <c r="J16" s="99"/>
    </row>
    <row r="17" spans="1:12" ht="15" customHeight="1">
      <c r="B17" s="51">
        <v>12</v>
      </c>
      <c r="C17" s="113" t="s">
        <v>22</v>
      </c>
      <c r="D17" s="113"/>
      <c r="E17" s="48"/>
      <c r="F17" s="45"/>
      <c r="G17" s="45"/>
      <c r="H17" s="45"/>
      <c r="I17" s="45"/>
      <c r="J17" s="45"/>
    </row>
    <row r="18" spans="1:12" ht="42.75" customHeight="1">
      <c r="B18" s="52">
        <v>12.1</v>
      </c>
      <c r="C18" s="113" t="s">
        <v>23</v>
      </c>
      <c r="D18" s="113"/>
      <c r="E18" s="47" t="s">
        <v>7</v>
      </c>
      <c r="F18" s="94">
        <v>2669.4715700000002</v>
      </c>
      <c r="G18" s="94">
        <v>378.2937</v>
      </c>
      <c r="H18" s="94">
        <v>115.88091</v>
      </c>
      <c r="I18" s="94">
        <v>645.00338999999997</v>
      </c>
      <c r="J18" s="94">
        <v>2007.78601</v>
      </c>
    </row>
    <row r="19" spans="1:12" ht="42.75" customHeight="1">
      <c r="B19" s="52">
        <v>12.2</v>
      </c>
      <c r="C19" s="113" t="s">
        <v>24</v>
      </c>
      <c r="D19" s="113"/>
      <c r="E19" s="47" t="s">
        <v>7</v>
      </c>
      <c r="F19" s="93" t="s">
        <v>177</v>
      </c>
      <c r="G19" s="93" t="s">
        <v>177</v>
      </c>
      <c r="H19" s="93" t="s">
        <v>177</v>
      </c>
      <c r="I19" s="93" t="s">
        <v>177</v>
      </c>
      <c r="J19" s="93" t="s">
        <v>177</v>
      </c>
    </row>
    <row r="20" spans="1:12" ht="15" customHeight="1">
      <c r="B20" s="17"/>
      <c r="C20" s="101" t="s">
        <v>2</v>
      </c>
      <c r="D20" s="101"/>
      <c r="E20" s="4"/>
      <c r="F20" s="5"/>
      <c r="G20" s="5"/>
      <c r="H20" s="5"/>
      <c r="I20" s="5"/>
      <c r="J20" s="5"/>
    </row>
    <row r="21" spans="1:12" ht="15" customHeight="1">
      <c r="B21" s="16">
        <v>13</v>
      </c>
      <c r="C21" s="101" t="s">
        <v>3</v>
      </c>
      <c r="D21" s="101"/>
      <c r="E21" s="4"/>
      <c r="F21" s="5"/>
      <c r="G21" s="5"/>
      <c r="H21" s="5"/>
      <c r="I21" s="5"/>
      <c r="J21" s="5"/>
    </row>
    <row r="22" spans="1:12" ht="30" customHeight="1">
      <c r="B22" s="19">
        <v>13.1</v>
      </c>
      <c r="C22" s="111" t="s">
        <v>68</v>
      </c>
      <c r="D22" s="111"/>
      <c r="E22" s="49" t="s">
        <v>25</v>
      </c>
      <c r="F22" s="53">
        <v>3276.5999999999995</v>
      </c>
      <c r="G22" s="54">
        <v>3234.57</v>
      </c>
      <c r="H22" s="54">
        <v>3491.7968700000001</v>
      </c>
      <c r="I22" s="54">
        <v>3591.1953199999998</v>
      </c>
      <c r="J22" s="54">
        <v>3422.6209999999992</v>
      </c>
    </row>
    <row r="23" spans="1:12" ht="30" customHeight="1">
      <c r="B23" s="19">
        <v>13.2</v>
      </c>
      <c r="C23" s="111" t="s">
        <v>69</v>
      </c>
      <c r="D23" s="111"/>
      <c r="E23" s="49" t="s">
        <v>25</v>
      </c>
      <c r="F23" s="55">
        <v>3286.0721919999974</v>
      </c>
      <c r="G23" s="55">
        <v>3238.3949459999994</v>
      </c>
      <c r="H23" s="55">
        <v>3495.7345840000016</v>
      </c>
      <c r="I23" s="55">
        <v>3604.3132420000011</v>
      </c>
      <c r="J23" s="55">
        <v>3439.5241719999967</v>
      </c>
    </row>
    <row r="24" spans="1:12" ht="30" customHeight="1">
      <c r="B24" s="19">
        <v>13.3</v>
      </c>
      <c r="C24" s="111" t="s">
        <v>70</v>
      </c>
      <c r="D24" s="111"/>
      <c r="E24" s="49" t="s">
        <v>25</v>
      </c>
      <c r="F24" s="55">
        <v>3270.1074324999981</v>
      </c>
      <c r="G24" s="55">
        <v>3235.3839475000009</v>
      </c>
      <c r="H24" s="55">
        <v>3396.0371700000073</v>
      </c>
      <c r="I24" s="55">
        <v>3425.0996249999966</v>
      </c>
      <c r="J24" s="55">
        <v>3235.7460450000003</v>
      </c>
      <c r="L24" s="46"/>
    </row>
    <row r="25" spans="1:12" ht="43.5" customHeight="1">
      <c r="B25" s="16">
        <v>14</v>
      </c>
      <c r="C25" s="111" t="s">
        <v>71</v>
      </c>
      <c r="D25" s="111"/>
      <c r="E25" s="49" t="s">
        <v>25</v>
      </c>
      <c r="F25" s="97">
        <v>21.02</v>
      </c>
      <c r="G25" s="97">
        <f>16.1729+4.659181</f>
        <v>20.832080999999999</v>
      </c>
      <c r="H25" s="56">
        <v>22.87529</v>
      </c>
      <c r="I25" s="56">
        <v>23.29251855</v>
      </c>
      <c r="J25" s="56">
        <v>21.897880900000001</v>
      </c>
    </row>
    <row r="26" spans="1:12" ht="30" customHeight="1">
      <c r="B26" s="51">
        <v>15</v>
      </c>
      <c r="C26" s="112" t="s">
        <v>77</v>
      </c>
      <c r="D26" s="112"/>
      <c r="E26" s="47" t="s">
        <v>25</v>
      </c>
      <c r="F26" s="57" t="s">
        <v>134</v>
      </c>
      <c r="G26" s="57" t="s">
        <v>134</v>
      </c>
      <c r="H26" s="57" t="s">
        <v>134</v>
      </c>
      <c r="I26" s="57" t="s">
        <v>134</v>
      </c>
      <c r="J26" s="57" t="s">
        <v>134</v>
      </c>
    </row>
    <row r="27" spans="1:12" ht="30" customHeight="1">
      <c r="B27" s="16">
        <v>16</v>
      </c>
      <c r="C27" s="111" t="s">
        <v>72</v>
      </c>
      <c r="D27" s="111"/>
      <c r="E27" s="49" t="s">
        <v>11</v>
      </c>
      <c r="F27" s="58">
        <v>449</v>
      </c>
      <c r="G27" s="58">
        <v>462</v>
      </c>
      <c r="H27" s="58">
        <v>460</v>
      </c>
      <c r="I27" s="58">
        <v>484</v>
      </c>
      <c r="J27" s="58">
        <v>481</v>
      </c>
    </row>
    <row r="29" spans="1:12">
      <c r="I29" s="2" t="s">
        <v>26</v>
      </c>
    </row>
    <row r="30" spans="1:12">
      <c r="B30" s="3"/>
      <c r="E30"/>
      <c r="I30" s="2" t="s">
        <v>9</v>
      </c>
    </row>
    <row r="31" spans="1:12">
      <c r="B31" s="3"/>
      <c r="E31"/>
    </row>
    <row r="32" spans="1:12" ht="20.25" customHeight="1">
      <c r="A32" s="12"/>
      <c r="B32" s="9"/>
      <c r="C32" s="105" t="s">
        <v>79</v>
      </c>
      <c r="D32" s="105"/>
      <c r="E32" s="50" t="s">
        <v>74</v>
      </c>
      <c r="F32" s="50" t="s">
        <v>75</v>
      </c>
      <c r="G32" s="50" t="s">
        <v>62</v>
      </c>
      <c r="H32" s="50" t="s">
        <v>76</v>
      </c>
      <c r="I32" s="50" t="s">
        <v>63</v>
      </c>
      <c r="J32" s="50" t="s">
        <v>64</v>
      </c>
    </row>
    <row r="33" spans="1:10" s="10" customFormat="1" ht="30" customHeight="1">
      <c r="A33" s="15"/>
      <c r="B33" s="16">
        <v>17</v>
      </c>
      <c r="C33" s="116" t="s">
        <v>27</v>
      </c>
      <c r="D33" s="116"/>
      <c r="E33" s="17"/>
      <c r="F33" s="17"/>
      <c r="G33" s="17"/>
      <c r="H33" s="17"/>
      <c r="I33" s="17"/>
      <c r="J33" s="17"/>
    </row>
    <row r="34" spans="1:10" s="10" customFormat="1" ht="30" customHeight="1">
      <c r="A34" s="18"/>
      <c r="B34" s="19">
        <v>17.100000000000001</v>
      </c>
      <c r="C34" s="116" t="s">
        <v>28</v>
      </c>
      <c r="D34" s="116"/>
      <c r="E34" s="20" t="s">
        <v>4</v>
      </c>
      <c r="F34" s="59">
        <v>335.62564814815414</v>
      </c>
      <c r="G34" s="59">
        <v>336.49236111110076</v>
      </c>
      <c r="H34" s="59">
        <v>410.45478009256311</v>
      </c>
      <c r="I34" s="59">
        <v>398.68258101851535</v>
      </c>
      <c r="J34" s="59">
        <v>402.69027777777802</v>
      </c>
    </row>
    <row r="35" spans="1:10" s="10" customFormat="1" ht="30" customHeight="1">
      <c r="A35" s="18"/>
      <c r="B35" s="19">
        <v>17.2</v>
      </c>
      <c r="C35" s="116" t="s">
        <v>29</v>
      </c>
      <c r="D35" s="116"/>
      <c r="E35" s="20" t="s">
        <v>4</v>
      </c>
      <c r="F35" s="59">
        <v>3.5173611111022183</v>
      </c>
      <c r="G35" s="59">
        <v>19.912488425936317</v>
      </c>
      <c r="H35" s="59">
        <v>3.2451388888909904</v>
      </c>
      <c r="I35" s="59">
        <v>23.802083333333332</v>
      </c>
      <c r="J35" s="59">
        <v>5.1361111111111111</v>
      </c>
    </row>
    <row r="36" spans="1:10" s="10" customFormat="1" ht="30" customHeight="1">
      <c r="A36" s="15"/>
      <c r="B36" s="51">
        <v>18</v>
      </c>
      <c r="C36" s="114" t="s">
        <v>5</v>
      </c>
      <c r="D36" s="114"/>
      <c r="E36" s="44" t="s">
        <v>7</v>
      </c>
      <c r="F36" s="95">
        <v>120.76836</v>
      </c>
      <c r="G36" s="95">
        <v>208.0899</v>
      </c>
      <c r="H36" s="95">
        <v>1.29887</v>
      </c>
      <c r="I36" s="95">
        <v>843.76505999999995</v>
      </c>
      <c r="J36" s="96">
        <v>0</v>
      </c>
    </row>
    <row r="37" spans="1:10" s="10" customFormat="1" ht="30" customHeight="1">
      <c r="A37" s="15"/>
      <c r="B37" s="51">
        <v>19</v>
      </c>
      <c r="C37" s="114" t="s">
        <v>6</v>
      </c>
      <c r="D37" s="114"/>
      <c r="E37" s="44" t="s">
        <v>7</v>
      </c>
      <c r="F37" s="96">
        <v>3385.09</v>
      </c>
      <c r="G37" s="96">
        <v>4815.5600000000004</v>
      </c>
      <c r="H37" s="96">
        <v>4969.2299999999996</v>
      </c>
      <c r="I37" s="96">
        <v>5314.06</v>
      </c>
      <c r="J37" s="96">
        <v>6604.54</v>
      </c>
    </row>
    <row r="39" spans="1:10" ht="15" customHeight="1">
      <c r="B39" s="133" t="s">
        <v>80</v>
      </c>
      <c r="C39" s="133"/>
      <c r="D39" s="133"/>
      <c r="E39" s="133"/>
      <c r="F39" s="133"/>
      <c r="G39" s="133"/>
      <c r="H39" s="133"/>
      <c r="I39" s="133"/>
      <c r="J39" s="133"/>
    </row>
    <row r="40" spans="1:10" ht="15" customHeight="1">
      <c r="B40" s="25"/>
      <c r="C40" s="25"/>
      <c r="D40" s="25"/>
      <c r="E40" s="25"/>
      <c r="F40" s="25"/>
      <c r="G40" s="25"/>
      <c r="H40" s="25"/>
      <c r="I40" s="25"/>
      <c r="J40" s="25"/>
    </row>
    <row r="41" spans="1:10" ht="38.25" customHeight="1">
      <c r="B41" s="105" t="s">
        <v>84</v>
      </c>
      <c r="C41" s="105"/>
      <c r="D41" s="11" t="s">
        <v>79</v>
      </c>
      <c r="E41" s="121" t="s">
        <v>65</v>
      </c>
      <c r="F41" s="122"/>
      <c r="G41" s="11" t="s">
        <v>84</v>
      </c>
      <c r="H41" s="11" t="s">
        <v>79</v>
      </c>
      <c r="I41" s="105" t="s">
        <v>65</v>
      </c>
      <c r="J41" s="105"/>
    </row>
    <row r="42" spans="1:10" ht="15" customHeight="1">
      <c r="B42" s="115" t="s">
        <v>30</v>
      </c>
      <c r="C42" s="115"/>
      <c r="D42" s="26" t="s">
        <v>31</v>
      </c>
      <c r="E42" s="117">
        <v>57.11</v>
      </c>
      <c r="F42" s="118"/>
      <c r="G42" s="6" t="s">
        <v>32</v>
      </c>
      <c r="H42" s="6" t="s">
        <v>31</v>
      </c>
      <c r="I42" s="117">
        <v>90.03</v>
      </c>
      <c r="J42" s="118"/>
    </row>
    <row r="43" spans="1:10" ht="15" customHeight="1">
      <c r="B43" s="115"/>
      <c r="C43" s="115"/>
      <c r="D43" s="26" t="s">
        <v>33</v>
      </c>
      <c r="E43" s="117">
        <v>56.55</v>
      </c>
      <c r="F43" s="118">
        <v>56.55</v>
      </c>
      <c r="G43" s="7"/>
      <c r="H43" s="6" t="s">
        <v>33</v>
      </c>
      <c r="I43" s="117">
        <v>72.11</v>
      </c>
      <c r="J43" s="118">
        <v>72.11</v>
      </c>
    </row>
    <row r="44" spans="1:10" ht="15" customHeight="1">
      <c r="B44" s="115"/>
      <c r="C44" s="115"/>
      <c r="D44" s="26" t="s">
        <v>34</v>
      </c>
      <c r="E44" s="117">
        <v>75.86</v>
      </c>
      <c r="F44" s="118">
        <v>75.86</v>
      </c>
      <c r="G44" s="7"/>
      <c r="H44" s="6" t="s">
        <v>35</v>
      </c>
      <c r="I44" s="117">
        <v>67.47</v>
      </c>
      <c r="J44" s="118">
        <v>67.47</v>
      </c>
    </row>
    <row r="45" spans="1:10" ht="15" customHeight="1">
      <c r="B45" s="115" t="s">
        <v>36</v>
      </c>
      <c r="C45" s="115"/>
      <c r="D45" s="26" t="s">
        <v>31</v>
      </c>
      <c r="E45" s="117">
        <v>70.75</v>
      </c>
      <c r="F45" s="118">
        <v>70.75</v>
      </c>
      <c r="G45" s="6" t="s">
        <v>37</v>
      </c>
      <c r="H45" s="6" t="s">
        <v>31</v>
      </c>
      <c r="I45" s="117">
        <v>47.97</v>
      </c>
      <c r="J45" s="118">
        <v>47.97</v>
      </c>
    </row>
    <row r="46" spans="1:10" ht="15" customHeight="1">
      <c r="B46" s="115"/>
      <c r="C46" s="115"/>
      <c r="D46" s="26" t="s">
        <v>33</v>
      </c>
      <c r="E46" s="117">
        <v>81.09</v>
      </c>
      <c r="F46" s="118">
        <v>81.09</v>
      </c>
      <c r="G46" s="7"/>
      <c r="H46" s="6" t="s">
        <v>33</v>
      </c>
      <c r="I46" s="117">
        <v>42.36</v>
      </c>
      <c r="J46" s="118">
        <v>42.36</v>
      </c>
    </row>
    <row r="47" spans="1:10" ht="15" customHeight="1">
      <c r="B47" s="115"/>
      <c r="C47" s="115"/>
      <c r="D47" s="26" t="s">
        <v>35</v>
      </c>
      <c r="E47" s="117">
        <v>173.1</v>
      </c>
      <c r="F47" s="118">
        <v>173.1</v>
      </c>
      <c r="G47" s="7"/>
      <c r="H47" s="6" t="s">
        <v>34</v>
      </c>
      <c r="I47" s="117">
        <v>38.299999999999997</v>
      </c>
      <c r="J47" s="118">
        <v>38.299999999999997</v>
      </c>
    </row>
    <row r="48" spans="1:10" ht="15" customHeight="1">
      <c r="B48" s="115" t="s">
        <v>38</v>
      </c>
      <c r="C48" s="115"/>
      <c r="D48" s="26" t="s">
        <v>31</v>
      </c>
      <c r="E48" s="117">
        <v>157.30000000000001</v>
      </c>
      <c r="F48" s="118">
        <v>157.30000000000001</v>
      </c>
      <c r="G48" s="6" t="s">
        <v>39</v>
      </c>
      <c r="H48" s="6" t="s">
        <v>31</v>
      </c>
      <c r="I48" s="117">
        <v>35.17</v>
      </c>
      <c r="J48" s="118">
        <v>35.17</v>
      </c>
    </row>
    <row r="49" spans="2:10" ht="15" customHeight="1">
      <c r="B49" s="115"/>
      <c r="C49" s="115"/>
      <c r="D49" s="26" t="s">
        <v>33</v>
      </c>
      <c r="E49" s="117">
        <v>157.30000000000001</v>
      </c>
      <c r="F49" s="118">
        <v>157.30000000000001</v>
      </c>
      <c r="G49" s="7"/>
      <c r="H49" s="6" t="s">
        <v>33</v>
      </c>
      <c r="I49" s="117">
        <v>32.11</v>
      </c>
      <c r="J49" s="118">
        <v>32.11</v>
      </c>
    </row>
    <row r="50" spans="2:10" ht="15" customHeight="1">
      <c r="B50" s="115"/>
      <c r="C50" s="115"/>
      <c r="D50" s="26" t="s">
        <v>34</v>
      </c>
      <c r="E50" s="117">
        <v>157.30000000000001</v>
      </c>
      <c r="F50" s="118">
        <v>157.30000000000001</v>
      </c>
      <c r="G50" s="7"/>
      <c r="H50" s="6" t="s">
        <v>35</v>
      </c>
      <c r="I50" s="117">
        <v>27.27</v>
      </c>
      <c r="J50" s="118">
        <v>27.27</v>
      </c>
    </row>
    <row r="51" spans="2:10" ht="15" customHeight="1">
      <c r="B51" s="115" t="s">
        <v>40</v>
      </c>
      <c r="C51" s="115"/>
      <c r="D51" s="26" t="s">
        <v>31</v>
      </c>
      <c r="E51" s="117">
        <v>158.31</v>
      </c>
      <c r="F51" s="118">
        <v>158.31</v>
      </c>
      <c r="G51" s="6" t="s">
        <v>41</v>
      </c>
      <c r="H51" s="6" t="s">
        <v>31</v>
      </c>
      <c r="I51" s="117">
        <v>20.43</v>
      </c>
      <c r="J51" s="118">
        <v>20.43</v>
      </c>
    </row>
    <row r="52" spans="2:10" ht="15" customHeight="1">
      <c r="B52" s="115"/>
      <c r="C52" s="115"/>
      <c r="D52" s="26" t="s">
        <v>33</v>
      </c>
      <c r="E52" s="117">
        <v>158.30000000000001</v>
      </c>
      <c r="F52" s="118">
        <v>158.30000000000001</v>
      </c>
      <c r="G52" s="7"/>
      <c r="H52" s="6" t="s">
        <v>33</v>
      </c>
      <c r="I52" s="117">
        <v>19.97</v>
      </c>
      <c r="J52" s="118">
        <v>19.97</v>
      </c>
    </row>
    <row r="53" spans="2:10" ht="15" customHeight="1">
      <c r="B53" s="115"/>
      <c r="C53" s="115"/>
      <c r="D53" s="26" t="s">
        <v>35</v>
      </c>
      <c r="E53" s="117">
        <v>171.09</v>
      </c>
      <c r="F53" s="118">
        <v>171.09</v>
      </c>
      <c r="G53" s="7"/>
      <c r="H53" s="6" t="s">
        <v>35</v>
      </c>
      <c r="I53" s="117">
        <v>20.29</v>
      </c>
      <c r="J53" s="118">
        <v>20.29</v>
      </c>
    </row>
    <row r="54" spans="2:10" ht="15" customHeight="1">
      <c r="B54" s="115" t="s">
        <v>42</v>
      </c>
      <c r="C54" s="115"/>
      <c r="D54" s="26" t="s">
        <v>31</v>
      </c>
      <c r="E54" s="117">
        <v>158.30000000000001</v>
      </c>
      <c r="F54" s="118">
        <v>158.30000000000001</v>
      </c>
      <c r="G54" s="6" t="s">
        <v>43</v>
      </c>
      <c r="H54" s="6" t="s">
        <v>31</v>
      </c>
      <c r="I54" s="117">
        <v>21.52</v>
      </c>
      <c r="J54" s="118">
        <v>21.52</v>
      </c>
    </row>
    <row r="55" spans="2:10" ht="15" customHeight="1">
      <c r="B55" s="115"/>
      <c r="C55" s="115"/>
      <c r="D55" s="26" t="s">
        <v>33</v>
      </c>
      <c r="E55" s="117">
        <v>158.30000000000001</v>
      </c>
      <c r="F55" s="118">
        <v>158.30000000000001</v>
      </c>
      <c r="G55" s="7"/>
      <c r="H55" s="6" t="s">
        <v>33</v>
      </c>
      <c r="I55" s="117">
        <v>23.17</v>
      </c>
      <c r="J55" s="118">
        <v>23.17</v>
      </c>
    </row>
    <row r="56" spans="2:10" ht="15" customHeight="1">
      <c r="B56" s="115"/>
      <c r="C56" s="115"/>
      <c r="D56" s="26" t="s">
        <v>35</v>
      </c>
      <c r="E56" s="117">
        <v>171.1</v>
      </c>
      <c r="F56" s="118">
        <v>171.1</v>
      </c>
      <c r="G56" s="7"/>
      <c r="H56" s="6" t="s">
        <v>44</v>
      </c>
      <c r="I56" s="117">
        <v>24.28</v>
      </c>
      <c r="J56" s="118">
        <v>24.28</v>
      </c>
    </row>
    <row r="57" spans="2:10" ht="15" customHeight="1">
      <c r="B57" s="115" t="s">
        <v>45</v>
      </c>
      <c r="C57" s="115"/>
      <c r="D57" s="26" t="s">
        <v>31</v>
      </c>
      <c r="E57" s="117">
        <v>158.30000000000001</v>
      </c>
      <c r="F57" s="118">
        <v>158.30000000000001</v>
      </c>
      <c r="G57" s="6" t="s">
        <v>46</v>
      </c>
      <c r="H57" s="6" t="s">
        <v>31</v>
      </c>
      <c r="I57" s="117">
        <v>27.17</v>
      </c>
      <c r="J57" s="118">
        <v>27.17</v>
      </c>
    </row>
    <row r="58" spans="2:10" ht="15" customHeight="1">
      <c r="B58" s="125"/>
      <c r="C58" s="126"/>
      <c r="D58" s="26" t="s">
        <v>33</v>
      </c>
      <c r="E58" s="117">
        <v>159.71</v>
      </c>
      <c r="F58" s="118">
        <v>159.71</v>
      </c>
      <c r="G58" s="7"/>
      <c r="H58" s="6" t="s">
        <v>33</v>
      </c>
      <c r="I58" s="117">
        <v>38.39</v>
      </c>
      <c r="J58" s="118">
        <v>38.39</v>
      </c>
    </row>
    <row r="59" spans="2:10" ht="15" customHeight="1">
      <c r="B59" s="125"/>
      <c r="C59" s="126"/>
      <c r="D59" s="26" t="s">
        <v>34</v>
      </c>
      <c r="E59" s="117">
        <v>106.29</v>
      </c>
      <c r="F59" s="118">
        <v>106.29</v>
      </c>
      <c r="G59" s="7"/>
      <c r="H59" s="6" t="s">
        <v>35</v>
      </c>
      <c r="I59" s="117">
        <v>47.91</v>
      </c>
      <c r="J59" s="118">
        <v>47.91</v>
      </c>
    </row>
    <row r="60" spans="2:10" ht="15" customHeight="1">
      <c r="B60" s="127"/>
      <c r="C60" s="127"/>
      <c r="D60" s="22"/>
      <c r="E60" s="119"/>
      <c r="F60" s="120"/>
      <c r="G60" s="8" t="s">
        <v>47</v>
      </c>
      <c r="H60" s="7"/>
      <c r="I60" s="124">
        <f>SUM(E42:E59,I42:I59)</f>
        <v>3081.9799999999996</v>
      </c>
      <c r="J60" s="124"/>
    </row>
    <row r="61" spans="2:10" ht="15">
      <c r="C61" s="14"/>
      <c r="E61" s="23"/>
      <c r="F61" s="23"/>
      <c r="G61" s="24"/>
      <c r="H61" s="21"/>
      <c r="I61" s="23"/>
      <c r="J61" s="23"/>
    </row>
    <row r="62" spans="2:10" ht="52.5" customHeight="1">
      <c r="B62" s="123" t="s">
        <v>81</v>
      </c>
      <c r="C62" s="123"/>
      <c r="D62" s="123"/>
      <c r="E62" s="123"/>
      <c r="F62" s="123"/>
      <c r="G62" s="123"/>
      <c r="H62" s="123"/>
      <c r="I62" s="123"/>
      <c r="J62" s="123"/>
    </row>
    <row r="63" spans="2:10" ht="50.25" customHeight="1">
      <c r="B63" s="129" t="s">
        <v>84</v>
      </c>
      <c r="C63" s="129"/>
      <c r="D63" s="135" t="s">
        <v>82</v>
      </c>
      <c r="E63" s="136"/>
      <c r="F63" s="137"/>
      <c r="G63" s="135" t="s">
        <v>83</v>
      </c>
      <c r="H63" s="136"/>
      <c r="I63" s="136"/>
      <c r="J63" s="137"/>
    </row>
    <row r="64" spans="2:10" ht="15" customHeight="1">
      <c r="B64" s="128" t="s">
        <v>30</v>
      </c>
      <c r="C64" s="128"/>
      <c r="D64" s="130"/>
      <c r="E64" s="131"/>
      <c r="F64" s="132"/>
      <c r="G64" s="130"/>
      <c r="H64" s="131"/>
      <c r="I64" s="131"/>
      <c r="J64" s="132"/>
    </row>
    <row r="65" spans="2:10" ht="15" customHeight="1">
      <c r="B65" s="128" t="s">
        <v>36</v>
      </c>
      <c r="C65" s="128"/>
      <c r="D65" s="130"/>
      <c r="E65" s="131"/>
      <c r="F65" s="132"/>
      <c r="G65" s="130"/>
      <c r="H65" s="131"/>
      <c r="I65" s="131"/>
      <c r="J65" s="132"/>
    </row>
    <row r="66" spans="2:10" ht="15" customHeight="1">
      <c r="B66" s="128" t="s">
        <v>38</v>
      </c>
      <c r="C66" s="128"/>
      <c r="D66" s="130"/>
      <c r="E66" s="131"/>
      <c r="F66" s="132"/>
      <c r="G66" s="130"/>
      <c r="H66" s="131"/>
      <c r="I66" s="131"/>
      <c r="J66" s="132"/>
    </row>
    <row r="67" spans="2:10" ht="15" customHeight="1">
      <c r="B67" s="128" t="s">
        <v>40</v>
      </c>
      <c r="C67" s="128"/>
      <c r="D67" s="130"/>
      <c r="E67" s="131"/>
      <c r="F67" s="132"/>
      <c r="G67" s="130"/>
      <c r="H67" s="131"/>
      <c r="I67" s="131"/>
      <c r="J67" s="132"/>
    </row>
    <row r="68" spans="2:10" ht="15" customHeight="1">
      <c r="B68" s="128" t="s">
        <v>42</v>
      </c>
      <c r="C68" s="128"/>
      <c r="D68" s="130"/>
      <c r="E68" s="131"/>
      <c r="F68" s="132"/>
      <c r="G68" s="130"/>
      <c r="H68" s="131"/>
      <c r="I68" s="131"/>
      <c r="J68" s="132"/>
    </row>
    <row r="69" spans="2:10" ht="15" customHeight="1">
      <c r="B69" s="128" t="s">
        <v>45</v>
      </c>
      <c r="C69" s="128"/>
      <c r="D69" s="130"/>
      <c r="E69" s="131"/>
      <c r="F69" s="132"/>
      <c r="G69" s="130"/>
      <c r="H69" s="131"/>
      <c r="I69" s="131"/>
      <c r="J69" s="132"/>
    </row>
    <row r="70" spans="2:10" ht="15" customHeight="1">
      <c r="B70" s="128" t="s">
        <v>32</v>
      </c>
      <c r="C70" s="128"/>
      <c r="D70" s="130"/>
      <c r="E70" s="131"/>
      <c r="F70" s="132"/>
      <c r="G70" s="130"/>
      <c r="H70" s="131"/>
      <c r="I70" s="131"/>
      <c r="J70" s="132"/>
    </row>
    <row r="71" spans="2:10" ht="15" customHeight="1">
      <c r="B71" s="128" t="s">
        <v>37</v>
      </c>
      <c r="C71" s="128"/>
      <c r="D71" s="130"/>
      <c r="E71" s="131"/>
      <c r="F71" s="132"/>
      <c r="G71" s="130"/>
      <c r="H71" s="131"/>
      <c r="I71" s="131"/>
      <c r="J71" s="132"/>
    </row>
    <row r="72" spans="2:10" ht="15" customHeight="1">
      <c r="B72" s="128" t="s">
        <v>39</v>
      </c>
      <c r="C72" s="128"/>
      <c r="D72" s="130"/>
      <c r="E72" s="131"/>
      <c r="F72" s="132"/>
      <c r="G72" s="130"/>
      <c r="H72" s="131"/>
      <c r="I72" s="131"/>
      <c r="J72" s="132"/>
    </row>
    <row r="73" spans="2:10" ht="15" customHeight="1">
      <c r="B73" s="128" t="s">
        <v>41</v>
      </c>
      <c r="C73" s="128"/>
      <c r="D73" s="130"/>
      <c r="E73" s="131"/>
      <c r="F73" s="132"/>
      <c r="G73" s="130"/>
      <c r="H73" s="131"/>
      <c r="I73" s="131"/>
      <c r="J73" s="132"/>
    </row>
    <row r="74" spans="2:10" ht="15" customHeight="1">
      <c r="B74" s="128" t="s">
        <v>43</v>
      </c>
      <c r="C74" s="128"/>
      <c r="D74" s="130"/>
      <c r="E74" s="131"/>
      <c r="F74" s="132"/>
      <c r="G74" s="130"/>
      <c r="H74" s="131"/>
      <c r="I74" s="131"/>
      <c r="J74" s="132"/>
    </row>
    <row r="75" spans="2:10" ht="15" customHeight="1">
      <c r="B75" s="128" t="s">
        <v>46</v>
      </c>
      <c r="C75" s="128"/>
      <c r="D75" s="130"/>
      <c r="E75" s="131"/>
      <c r="F75" s="132"/>
      <c r="G75" s="130"/>
      <c r="H75" s="131"/>
      <c r="I75" s="131"/>
      <c r="J75" s="132"/>
    </row>
    <row r="78" spans="2:10" ht="15">
      <c r="I78" s="28" t="s">
        <v>88</v>
      </c>
    </row>
    <row r="79" spans="2:10" ht="15">
      <c r="I79" s="28" t="s">
        <v>89</v>
      </c>
    </row>
    <row r="80" spans="2:10" ht="15">
      <c r="I80" s="28"/>
    </row>
    <row r="81" spans="2:10" ht="30.75" customHeight="1">
      <c r="B81" s="27">
        <v>1</v>
      </c>
      <c r="C81" s="134" t="s">
        <v>87</v>
      </c>
      <c r="D81" s="134"/>
      <c r="E81" s="134"/>
      <c r="F81" s="134"/>
      <c r="G81" s="134"/>
      <c r="H81" s="134"/>
      <c r="I81" s="134"/>
      <c r="J81" s="134"/>
    </row>
    <row r="82" spans="2:10" ht="32.25" customHeight="1">
      <c r="B82" s="27">
        <v>2</v>
      </c>
      <c r="C82" s="134" t="s">
        <v>85</v>
      </c>
      <c r="D82" s="134"/>
      <c r="E82" s="134"/>
      <c r="F82" s="134"/>
      <c r="G82" s="134"/>
      <c r="H82" s="134"/>
      <c r="I82" s="134"/>
      <c r="J82" s="134"/>
    </row>
    <row r="83" spans="2:10" ht="31.5" customHeight="1">
      <c r="B83" s="27">
        <v>3</v>
      </c>
      <c r="C83" s="134" t="s">
        <v>86</v>
      </c>
      <c r="D83" s="134"/>
      <c r="E83" s="134"/>
      <c r="F83" s="134"/>
      <c r="G83" s="134"/>
      <c r="H83" s="134"/>
      <c r="I83" s="134"/>
      <c r="J83" s="134"/>
    </row>
    <row r="84" spans="2:10" ht="15">
      <c r="B84" s="1"/>
    </row>
  </sheetData>
  <mergeCells count="145">
    <mergeCell ref="G75:J75"/>
    <mergeCell ref="B39:J39"/>
    <mergeCell ref="C81:J81"/>
    <mergeCell ref="C82:J82"/>
    <mergeCell ref="C83:J83"/>
    <mergeCell ref="G69:J69"/>
    <mergeCell ref="G70:J70"/>
    <mergeCell ref="G71:J71"/>
    <mergeCell ref="G72:J72"/>
    <mergeCell ref="G73:J73"/>
    <mergeCell ref="G74:J74"/>
    <mergeCell ref="D71:F71"/>
    <mergeCell ref="D72:F72"/>
    <mergeCell ref="D73:F73"/>
    <mergeCell ref="D74:F74"/>
    <mergeCell ref="D75:F75"/>
    <mergeCell ref="G64:J64"/>
    <mergeCell ref="G65:J65"/>
    <mergeCell ref="G66:J66"/>
    <mergeCell ref="G67:J67"/>
    <mergeCell ref="G68:J68"/>
    <mergeCell ref="B75:C75"/>
    <mergeCell ref="D63:F63"/>
    <mergeCell ref="G63:J63"/>
    <mergeCell ref="D64:F64"/>
    <mergeCell ref="D65:F65"/>
    <mergeCell ref="D66:F66"/>
    <mergeCell ref="D67:F67"/>
    <mergeCell ref="D68:F68"/>
    <mergeCell ref="D69:F69"/>
    <mergeCell ref="D70:F70"/>
    <mergeCell ref="B69:C69"/>
    <mergeCell ref="B70:C70"/>
    <mergeCell ref="B71:C71"/>
    <mergeCell ref="B72:C72"/>
    <mergeCell ref="B73:C73"/>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54:C54"/>
    <mergeCell ref="B55:C55"/>
    <mergeCell ref="B56:C56"/>
    <mergeCell ref="B57:C57"/>
    <mergeCell ref="E56:F56"/>
    <mergeCell ref="E57:F57"/>
    <mergeCell ref="E58:F58"/>
    <mergeCell ref="E59:F59"/>
    <mergeCell ref="E60:F60"/>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E48:F48"/>
    <mergeCell ref="E49:F49"/>
    <mergeCell ref="B52:C52"/>
    <mergeCell ref="B53:C53"/>
    <mergeCell ref="B46:C46"/>
    <mergeCell ref="B47:C47"/>
    <mergeCell ref="B48:C48"/>
    <mergeCell ref="B49:C49"/>
    <mergeCell ref="B50:C50"/>
    <mergeCell ref="B51:C51"/>
    <mergeCell ref="I48:J48"/>
    <mergeCell ref="I49:J49"/>
    <mergeCell ref="I50:J50"/>
    <mergeCell ref="I51:J51"/>
    <mergeCell ref="I52:J52"/>
    <mergeCell ref="I53:J53"/>
    <mergeCell ref="C37:D37"/>
    <mergeCell ref="B41:C41"/>
    <mergeCell ref="B42:C42"/>
    <mergeCell ref="B43:C43"/>
    <mergeCell ref="B44:C44"/>
    <mergeCell ref="B45:C45"/>
    <mergeCell ref="C27:D27"/>
    <mergeCell ref="C32:D32"/>
    <mergeCell ref="C33:D33"/>
    <mergeCell ref="C34:D34"/>
    <mergeCell ref="C35:D35"/>
    <mergeCell ref="C36:D36"/>
    <mergeCell ref="C21:D21"/>
    <mergeCell ref="C22:D22"/>
    <mergeCell ref="C23:D23"/>
    <mergeCell ref="C24:D24"/>
    <mergeCell ref="C25:D25"/>
    <mergeCell ref="C26:D26"/>
    <mergeCell ref="C15:D15"/>
    <mergeCell ref="C16:D16"/>
    <mergeCell ref="C17:D17"/>
    <mergeCell ref="C18:D18"/>
    <mergeCell ref="C19:D19"/>
    <mergeCell ref="C20:D20"/>
    <mergeCell ref="F16:J16"/>
    <mergeCell ref="C9:D9"/>
    <mergeCell ref="C10:D10"/>
    <mergeCell ref="C11:D11"/>
    <mergeCell ref="C12:D12"/>
    <mergeCell ref="C13:D13"/>
    <mergeCell ref="C14:D14"/>
    <mergeCell ref="B3:J3"/>
    <mergeCell ref="B4:J4"/>
    <mergeCell ref="C5:D5"/>
    <mergeCell ref="C6:D6"/>
    <mergeCell ref="C7:D7"/>
    <mergeCell ref="C8:D8"/>
    <mergeCell ref="F6:J6"/>
    <mergeCell ref="F7:J7"/>
    <mergeCell ref="F8:J8"/>
    <mergeCell ref="F9:J9"/>
    <mergeCell ref="F10:J10"/>
    <mergeCell ref="F12:J12"/>
    <mergeCell ref="F13:J13"/>
    <mergeCell ref="F14:J14"/>
    <mergeCell ref="F11:J11"/>
  </mergeCells>
  <dataValidations count="1">
    <dataValidation allowBlank="1" showErrorMessage="1" sqref="E42:E59 J43:J59 I42:I59 F43:F59"/>
  </dataValidation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G35"/>
  <sheetViews>
    <sheetView view="pageBreakPreview" zoomScale="85" zoomScaleNormal="100" zoomScaleSheetLayoutView="85" workbookViewId="0">
      <selection activeCell="O7" sqref="O7"/>
    </sheetView>
  </sheetViews>
  <sheetFormatPr defaultRowHeight="12.75"/>
  <cols>
    <col min="1" max="1" width="16.83203125" customWidth="1"/>
    <col min="2" max="6" width="12.83203125" style="3" customWidth="1"/>
    <col min="7" max="7" width="23.5" customWidth="1"/>
  </cols>
  <sheetData>
    <row r="2" spans="1:7" ht="15.75">
      <c r="G2" s="3" t="s">
        <v>48</v>
      </c>
    </row>
    <row r="3" spans="1:7" ht="92.25" customHeight="1">
      <c r="A3" s="138" t="s">
        <v>128</v>
      </c>
      <c r="B3" s="139"/>
      <c r="C3" s="139"/>
      <c r="D3" s="139"/>
      <c r="E3" s="139"/>
      <c r="F3" s="139"/>
      <c r="G3" s="140"/>
    </row>
    <row r="4" spans="1:7" ht="23.25" customHeight="1">
      <c r="A4" s="141" t="s">
        <v>90</v>
      </c>
      <c r="B4" s="142"/>
      <c r="C4" s="142"/>
      <c r="D4" s="142"/>
      <c r="E4" s="142"/>
      <c r="F4" s="142"/>
      <c r="G4" s="143"/>
    </row>
    <row r="5" spans="1:7" ht="60">
      <c r="A5" s="31" t="s">
        <v>84</v>
      </c>
      <c r="B5" s="32" t="s">
        <v>75</v>
      </c>
      <c r="C5" s="32" t="s">
        <v>62</v>
      </c>
      <c r="D5" s="32" t="s">
        <v>76</v>
      </c>
      <c r="E5" s="32" t="s">
        <v>63</v>
      </c>
      <c r="F5" s="32" t="s">
        <v>64</v>
      </c>
      <c r="G5" s="33" t="s">
        <v>91</v>
      </c>
    </row>
    <row r="6" spans="1:7" ht="18" customHeight="1">
      <c r="A6" s="30" t="s">
        <v>49</v>
      </c>
      <c r="B6" s="36">
        <v>71.502464256087436</v>
      </c>
      <c r="C6" s="36">
        <v>71.292636510027791</v>
      </c>
      <c r="D6" s="36">
        <v>73.634899721856215</v>
      </c>
      <c r="E6" s="35">
        <v>89.787976382179252</v>
      </c>
      <c r="F6" s="36">
        <v>77.864051139413462</v>
      </c>
      <c r="G6" s="22"/>
    </row>
    <row r="7" spans="1:7" ht="18" customHeight="1">
      <c r="A7" s="30" t="s">
        <v>50</v>
      </c>
      <c r="B7" s="36">
        <v>82.720614277416516</v>
      </c>
      <c r="C7" s="36">
        <v>95.055274578416245</v>
      </c>
      <c r="D7" s="36">
        <v>98.526168652395896</v>
      </c>
      <c r="E7" s="35">
        <v>94.97244535112695</v>
      </c>
      <c r="F7" s="36">
        <v>95.92691760994704</v>
      </c>
      <c r="G7" s="22"/>
    </row>
    <row r="8" spans="1:7" ht="18" customHeight="1">
      <c r="A8" s="30" t="s">
        <v>51</v>
      </c>
      <c r="B8" s="36">
        <v>95.930317669448087</v>
      </c>
      <c r="C8" s="36">
        <v>95.998633679793102</v>
      </c>
      <c r="D8" s="36">
        <v>97.397452788757121</v>
      </c>
      <c r="E8" s="35">
        <v>93.434294637193176</v>
      </c>
      <c r="F8" s="36">
        <v>99.277802176352921</v>
      </c>
      <c r="G8" s="22"/>
    </row>
    <row r="9" spans="1:7" ht="18" customHeight="1">
      <c r="A9" s="30" t="s">
        <v>52</v>
      </c>
      <c r="B9" s="36">
        <v>93.892784790400469</v>
      </c>
      <c r="C9" s="36">
        <v>96.235850794055565</v>
      </c>
      <c r="D9" s="36">
        <v>96.811263641558156</v>
      </c>
      <c r="E9" s="35">
        <v>95.256019758123529</v>
      </c>
      <c r="F9" s="36">
        <v>98.007895693730205</v>
      </c>
      <c r="G9" s="22"/>
    </row>
    <row r="10" spans="1:7" ht="18" customHeight="1">
      <c r="A10" s="30" t="s">
        <v>53</v>
      </c>
      <c r="B10" s="36">
        <v>92.956115620912243</v>
      </c>
      <c r="C10" s="36">
        <v>95.81084335642538</v>
      </c>
      <c r="D10" s="36">
        <v>98.837840773324643</v>
      </c>
      <c r="E10" s="35">
        <v>96.971727560787826</v>
      </c>
      <c r="F10" s="36">
        <v>98.176718092566631</v>
      </c>
      <c r="G10" s="22"/>
    </row>
    <row r="11" spans="1:7" ht="18" customHeight="1">
      <c r="A11" s="30" t="s">
        <v>54</v>
      </c>
      <c r="B11" s="36">
        <v>87.232420826623695</v>
      </c>
      <c r="C11" s="36">
        <v>91.445859561801612</v>
      </c>
      <c r="D11" s="36">
        <v>76.944029668667369</v>
      </c>
      <c r="E11" s="35">
        <v>94.597374713316725</v>
      </c>
      <c r="F11" s="36">
        <v>94.072772816734187</v>
      </c>
      <c r="G11" s="22"/>
    </row>
    <row r="12" spans="1:7" ht="18" customHeight="1">
      <c r="A12" s="30" t="s">
        <v>55</v>
      </c>
      <c r="B12" s="36">
        <v>51.000892515619036</v>
      </c>
      <c r="C12" s="36">
        <v>66.726167707934849</v>
      </c>
      <c r="D12" s="36">
        <v>61.964526045872468</v>
      </c>
      <c r="E12" s="35">
        <v>64.804189628874056</v>
      </c>
      <c r="F12" s="36">
        <v>57.108406804526517</v>
      </c>
      <c r="G12" s="22"/>
    </row>
    <row r="13" spans="1:7" ht="18" customHeight="1">
      <c r="A13" s="30" t="s">
        <v>56</v>
      </c>
      <c r="B13" s="36">
        <v>36.55150539208509</v>
      </c>
      <c r="C13" s="36">
        <v>42.160737812911734</v>
      </c>
      <c r="D13" s="36">
        <v>32.864880690967645</v>
      </c>
      <c r="E13" s="35">
        <v>54.807348850827104</v>
      </c>
      <c r="F13" s="36">
        <v>44.01502952227591</v>
      </c>
      <c r="G13" s="22"/>
    </row>
    <row r="14" spans="1:7" ht="18" customHeight="1">
      <c r="A14" s="30" t="s">
        <v>57</v>
      </c>
      <c r="B14" s="36">
        <v>33.55669835333228</v>
      </c>
      <c r="C14" s="36">
        <v>34.661717691170701</v>
      </c>
      <c r="D14" s="36">
        <v>31.970003919513037</v>
      </c>
      <c r="E14" s="35">
        <v>33.90614891316153</v>
      </c>
      <c r="F14" s="36">
        <v>37.636769754581799</v>
      </c>
      <c r="G14" s="22"/>
    </row>
    <row r="15" spans="1:7" ht="18" customHeight="1">
      <c r="A15" s="30" t="s">
        <v>58</v>
      </c>
      <c r="B15" s="36">
        <v>33.292249281029079</v>
      </c>
      <c r="C15" s="36">
        <v>27.578260397334741</v>
      </c>
      <c r="D15" s="36">
        <v>31.574888671662865</v>
      </c>
      <c r="E15" s="35">
        <v>34.024206534725487</v>
      </c>
      <c r="F15" s="36">
        <v>37.589546705956238</v>
      </c>
      <c r="G15" s="22"/>
    </row>
    <row r="16" spans="1:7" ht="18" customHeight="1">
      <c r="A16" s="30" t="s">
        <v>59</v>
      </c>
      <c r="B16" s="36">
        <v>48.949641340945696</v>
      </c>
      <c r="C16" s="36">
        <v>33.434761695631252</v>
      </c>
      <c r="D16" s="36">
        <v>37.6086956521739</v>
      </c>
      <c r="E16" s="35">
        <v>38.272126562981136</v>
      </c>
      <c r="F16" s="36">
        <v>51.393855741681833</v>
      </c>
      <c r="G16" s="22"/>
    </row>
    <row r="17" spans="1:7" ht="18" customHeight="1" thickBot="1">
      <c r="A17" s="61" t="s">
        <v>60</v>
      </c>
      <c r="B17" s="39">
        <v>61.189265256586431</v>
      </c>
      <c r="C17" s="39">
        <v>58.651026392961874</v>
      </c>
      <c r="D17" s="39">
        <v>67.984898069049578</v>
      </c>
      <c r="E17" s="38">
        <v>59.095678618820259</v>
      </c>
      <c r="F17" s="39">
        <v>53.503714092774395</v>
      </c>
      <c r="G17" s="62"/>
    </row>
    <row r="18" spans="1:7" ht="18" customHeight="1" thickBot="1">
      <c r="A18" s="63" t="s">
        <v>61</v>
      </c>
      <c r="B18" s="64">
        <f t="shared" ref="B18:F18" si="0">(B6*30+B7*31+B8*30+B9*31+B10*31+B11*30+B12*31+B13*30+B14*31+B15*31+B16*28+B17*31)/(30+31+30+31+31+30+31+30+31+31+28+31)</f>
        <v>65.791666917336954</v>
      </c>
      <c r="C18" s="64">
        <f t="shared" si="0"/>
        <v>67.614801980495827</v>
      </c>
      <c r="D18" s="64">
        <f t="shared" si="0"/>
        <v>67.386407252994516</v>
      </c>
      <c r="E18" s="64">
        <f>(E6*30+E7*31+E8*30+E9*31+E10*31+E11*30+E12*31+E13*30+E14*31+E15*31+E16*29+E17*31)/(30+31+30+31+31+30+31+30+31+31+29+31)</f>
        <v>70.870613156191666</v>
      </c>
      <c r="F18" s="64">
        <f t="shared" si="0"/>
        <v>70.444840169279317</v>
      </c>
      <c r="G18" s="65"/>
    </row>
    <row r="19" spans="1:7" ht="15">
      <c r="A19" s="60"/>
      <c r="B19" s="37"/>
      <c r="C19" s="37"/>
      <c r="D19" s="37"/>
      <c r="E19" s="37"/>
      <c r="F19" s="37"/>
    </row>
    <row r="20" spans="1:7" ht="24" customHeight="1">
      <c r="A20" s="141" t="s">
        <v>92</v>
      </c>
      <c r="B20" s="142"/>
      <c r="C20" s="142"/>
      <c r="D20" s="142"/>
      <c r="E20" s="142"/>
      <c r="F20" s="142"/>
      <c r="G20" s="143"/>
    </row>
    <row r="21" spans="1:7" ht="63" customHeight="1">
      <c r="A21" s="32" t="s">
        <v>84</v>
      </c>
      <c r="B21" s="32" t="s">
        <v>75</v>
      </c>
      <c r="C21" s="32" t="s">
        <v>62</v>
      </c>
      <c r="D21" s="32" t="s">
        <v>76</v>
      </c>
      <c r="E21" s="32" t="s">
        <v>63</v>
      </c>
      <c r="F21" s="32" t="s">
        <v>64</v>
      </c>
      <c r="G21" s="33" t="s">
        <v>93</v>
      </c>
    </row>
    <row r="22" spans="1:7" ht="18" customHeight="1">
      <c r="A22" s="30" t="s">
        <v>49</v>
      </c>
      <c r="B22" s="29"/>
      <c r="C22" s="29"/>
      <c r="D22" s="29"/>
      <c r="E22" s="29"/>
      <c r="F22" s="29"/>
      <c r="G22" s="22"/>
    </row>
    <row r="23" spans="1:7" ht="18" customHeight="1">
      <c r="A23" s="30" t="s">
        <v>50</v>
      </c>
      <c r="B23" s="29"/>
      <c r="C23" s="29"/>
      <c r="D23" s="29"/>
      <c r="E23" s="29"/>
      <c r="F23" s="29"/>
      <c r="G23" s="22"/>
    </row>
    <row r="24" spans="1:7" ht="18" customHeight="1">
      <c r="A24" s="30" t="s">
        <v>51</v>
      </c>
      <c r="B24" s="29"/>
      <c r="C24" s="29"/>
      <c r="D24" s="29"/>
      <c r="E24" s="29"/>
      <c r="F24" s="29"/>
      <c r="G24" s="22"/>
    </row>
    <row r="25" spans="1:7" ht="18" customHeight="1">
      <c r="A25" s="30" t="s">
        <v>52</v>
      </c>
      <c r="B25" s="29"/>
      <c r="C25" s="29"/>
      <c r="D25" s="29"/>
      <c r="E25" s="29"/>
      <c r="F25" s="29"/>
      <c r="G25" s="22"/>
    </row>
    <row r="26" spans="1:7" ht="18" customHeight="1">
      <c r="A26" s="30" t="s">
        <v>53</v>
      </c>
      <c r="B26" s="29"/>
      <c r="C26" s="29"/>
      <c r="D26" s="29"/>
      <c r="E26" s="29"/>
      <c r="F26" s="29"/>
      <c r="G26" s="22"/>
    </row>
    <row r="27" spans="1:7" ht="18" customHeight="1">
      <c r="A27" s="30" t="s">
        <v>54</v>
      </c>
      <c r="B27" s="29"/>
      <c r="C27" s="29"/>
      <c r="D27" s="29"/>
      <c r="E27" s="29"/>
      <c r="F27" s="29"/>
      <c r="G27" s="22"/>
    </row>
    <row r="28" spans="1:7" ht="18" customHeight="1">
      <c r="A28" s="30" t="s">
        <v>55</v>
      </c>
      <c r="B28" s="29"/>
      <c r="C28" s="29"/>
      <c r="D28" s="29"/>
      <c r="E28" s="29"/>
      <c r="F28" s="29"/>
      <c r="G28" s="22"/>
    </row>
    <row r="29" spans="1:7" ht="18" customHeight="1">
      <c r="A29" s="30" t="s">
        <v>56</v>
      </c>
      <c r="B29" s="29"/>
      <c r="C29" s="29"/>
      <c r="D29" s="29"/>
      <c r="E29" s="29"/>
      <c r="F29" s="29"/>
      <c r="G29" s="22"/>
    </row>
    <row r="30" spans="1:7" ht="18" customHeight="1">
      <c r="A30" s="30" t="s">
        <v>57</v>
      </c>
      <c r="B30" s="29"/>
      <c r="C30" s="29"/>
      <c r="D30" s="29"/>
      <c r="E30" s="29"/>
      <c r="F30" s="29"/>
      <c r="G30" s="22"/>
    </row>
    <row r="31" spans="1:7" ht="18" customHeight="1">
      <c r="A31" s="30" t="s">
        <v>58</v>
      </c>
      <c r="B31" s="29"/>
      <c r="C31" s="29"/>
      <c r="D31" s="29"/>
      <c r="E31" s="29"/>
      <c r="F31" s="29"/>
      <c r="G31" s="22"/>
    </row>
    <row r="32" spans="1:7" ht="18" customHeight="1">
      <c r="A32" s="30" t="s">
        <v>59</v>
      </c>
      <c r="B32" s="29"/>
      <c r="C32" s="29"/>
      <c r="D32" s="29"/>
      <c r="E32" s="29"/>
      <c r="F32" s="29"/>
      <c r="G32" s="22"/>
    </row>
    <row r="33" spans="1:7" ht="18" customHeight="1">
      <c r="A33" s="30" t="s">
        <v>60</v>
      </c>
      <c r="B33" s="29"/>
      <c r="C33" s="29"/>
      <c r="D33" s="29"/>
      <c r="E33" s="29"/>
      <c r="F33" s="29"/>
      <c r="G33" s="22"/>
    </row>
    <row r="34" spans="1:7" ht="18" customHeight="1">
      <c r="A34" s="30" t="s">
        <v>61</v>
      </c>
      <c r="B34" s="29"/>
      <c r="C34" s="29"/>
      <c r="D34" s="29"/>
      <c r="E34" s="29"/>
      <c r="F34" s="29"/>
      <c r="G34" s="22"/>
    </row>
    <row r="35" spans="1:7">
      <c r="A35" s="3"/>
    </row>
  </sheetData>
  <mergeCells count="3">
    <mergeCell ref="A3:G3"/>
    <mergeCell ref="A4:G4"/>
    <mergeCell ref="A20:G20"/>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72"/>
  <sheetViews>
    <sheetView view="pageBreakPreview" zoomScaleNormal="100" zoomScaleSheetLayoutView="100" workbookViewId="0">
      <selection activeCell="Q52" sqref="Q52"/>
    </sheetView>
  </sheetViews>
  <sheetFormatPr defaultRowHeight="12.75"/>
  <cols>
    <col min="1" max="1" width="5.83203125" style="41" customWidth="1"/>
    <col min="2" max="2" width="36.6640625" style="40" customWidth="1"/>
    <col min="3" max="15" width="11.83203125" style="40" customWidth="1"/>
    <col min="16" max="16384" width="9.33203125" style="40"/>
  </cols>
  <sheetData>
    <row r="1" spans="1:15" ht="15.75">
      <c r="A1" s="66"/>
      <c r="B1" s="67"/>
      <c r="C1" s="67"/>
      <c r="D1" s="67"/>
      <c r="E1" s="67"/>
      <c r="F1" s="67"/>
      <c r="G1" s="67"/>
      <c r="H1" s="67"/>
      <c r="I1" s="67"/>
      <c r="J1" s="67"/>
      <c r="K1" s="67"/>
      <c r="L1" s="67"/>
      <c r="M1" s="67"/>
      <c r="N1" s="43" t="s">
        <v>127</v>
      </c>
      <c r="O1" s="67"/>
    </row>
    <row r="2" spans="1:15" ht="15.75">
      <c r="A2" s="66"/>
      <c r="B2" s="67"/>
      <c r="C2" s="67"/>
      <c r="D2" s="67"/>
      <c r="E2" s="67"/>
      <c r="F2" s="67"/>
      <c r="G2" s="67"/>
      <c r="H2" s="67"/>
      <c r="I2" s="67"/>
      <c r="J2" s="67"/>
      <c r="K2" s="67"/>
      <c r="L2" s="67"/>
      <c r="M2" s="67"/>
      <c r="N2" s="43"/>
      <c r="O2" s="67"/>
    </row>
    <row r="3" spans="1:15" ht="20.100000000000001" customHeight="1">
      <c r="A3" s="146" t="s">
        <v>103</v>
      </c>
      <c r="B3" s="146"/>
      <c r="C3" s="147" t="s">
        <v>135</v>
      </c>
      <c r="D3" s="148"/>
      <c r="E3" s="148"/>
      <c r="F3" s="148"/>
      <c r="G3" s="148"/>
      <c r="H3" s="148"/>
      <c r="I3" s="148"/>
      <c r="J3" s="148"/>
      <c r="K3" s="148"/>
      <c r="L3" s="148"/>
      <c r="M3" s="148"/>
      <c r="N3" s="148"/>
      <c r="O3" s="149"/>
    </row>
    <row r="4" spans="1:15" ht="20.100000000000001" customHeight="1">
      <c r="A4" s="146" t="s">
        <v>104</v>
      </c>
      <c r="B4" s="146"/>
      <c r="C4" s="147" t="s">
        <v>130</v>
      </c>
      <c r="D4" s="148"/>
      <c r="E4" s="148"/>
      <c r="F4" s="148"/>
      <c r="G4" s="148"/>
      <c r="H4" s="148"/>
      <c r="I4" s="148"/>
      <c r="J4" s="148"/>
      <c r="K4" s="148"/>
      <c r="L4" s="148"/>
      <c r="M4" s="148"/>
      <c r="N4" s="148"/>
      <c r="O4" s="149"/>
    </row>
    <row r="5" spans="1:15" ht="20.100000000000001" customHeight="1">
      <c r="A5" s="146" t="s">
        <v>105</v>
      </c>
      <c r="B5" s="146"/>
      <c r="C5" s="147" t="s">
        <v>137</v>
      </c>
      <c r="D5" s="148"/>
      <c r="E5" s="148"/>
      <c r="F5" s="148"/>
      <c r="G5" s="148"/>
      <c r="H5" s="148"/>
      <c r="I5" s="148"/>
      <c r="J5" s="148"/>
      <c r="K5" s="148"/>
      <c r="L5" s="148"/>
      <c r="M5" s="148"/>
      <c r="N5" s="148"/>
      <c r="O5" s="149"/>
    </row>
    <row r="6" spans="1:15" ht="20.100000000000001" customHeight="1">
      <c r="A6" s="144" t="s">
        <v>106</v>
      </c>
      <c r="B6" s="145"/>
      <c r="C6" s="145"/>
      <c r="D6" s="145"/>
      <c r="E6" s="145"/>
      <c r="F6" s="68"/>
      <c r="G6" s="68"/>
      <c r="H6" s="68"/>
      <c r="I6" s="68" t="s">
        <v>136</v>
      </c>
      <c r="J6" s="68"/>
      <c r="K6" s="68"/>
      <c r="L6" s="68"/>
      <c r="M6" s="68"/>
      <c r="N6" s="68"/>
      <c r="O6" s="69"/>
    </row>
    <row r="7" spans="1:15" ht="20.100000000000001" customHeight="1">
      <c r="A7" s="146" t="s">
        <v>107</v>
      </c>
      <c r="B7" s="146"/>
      <c r="C7" s="147" t="s">
        <v>131</v>
      </c>
      <c r="D7" s="148"/>
      <c r="E7" s="148"/>
      <c r="F7" s="148"/>
      <c r="G7" s="148"/>
      <c r="H7" s="148"/>
      <c r="I7" s="148"/>
      <c r="J7" s="148"/>
      <c r="K7" s="148"/>
      <c r="L7" s="148"/>
      <c r="M7" s="148"/>
      <c r="N7" s="148"/>
      <c r="O7" s="149"/>
    </row>
    <row r="8" spans="1:15" ht="20.100000000000001" customHeight="1">
      <c r="A8" s="146" t="s">
        <v>108</v>
      </c>
      <c r="B8" s="146"/>
      <c r="C8" s="150" t="s">
        <v>138</v>
      </c>
      <c r="D8" s="151"/>
      <c r="E8" s="151"/>
      <c r="F8" s="151"/>
      <c r="G8" s="151"/>
      <c r="H8" s="151"/>
      <c r="I8" s="151"/>
      <c r="J8" s="151"/>
      <c r="K8" s="151"/>
      <c r="L8" s="151"/>
      <c r="M8" s="151"/>
      <c r="N8" s="151"/>
      <c r="O8" s="152"/>
    </row>
    <row r="9" spans="1:15" s="86" customFormat="1" ht="23.25" customHeight="1">
      <c r="A9" s="83"/>
      <c r="B9" s="84"/>
      <c r="C9" s="85" t="s">
        <v>94</v>
      </c>
      <c r="D9" s="85" t="s">
        <v>95</v>
      </c>
      <c r="E9" s="85" t="s">
        <v>96</v>
      </c>
      <c r="F9" s="85" t="s">
        <v>97</v>
      </c>
      <c r="G9" s="85" t="s">
        <v>98</v>
      </c>
      <c r="H9" s="85" t="s">
        <v>99</v>
      </c>
      <c r="I9" s="85" t="s">
        <v>100</v>
      </c>
      <c r="J9" s="85" t="s">
        <v>101</v>
      </c>
      <c r="K9" s="85" t="s">
        <v>75</v>
      </c>
      <c r="L9" s="85" t="s">
        <v>62</v>
      </c>
      <c r="M9" s="85" t="s">
        <v>76</v>
      </c>
      <c r="N9" s="85" t="s">
        <v>63</v>
      </c>
      <c r="O9" s="85" t="s">
        <v>64</v>
      </c>
    </row>
    <row r="10" spans="1:15" ht="33.75" customHeight="1">
      <c r="A10" s="70">
        <v>1</v>
      </c>
      <c r="B10" s="71" t="s">
        <v>143</v>
      </c>
      <c r="C10" s="72">
        <v>99.909000000000006</v>
      </c>
      <c r="D10" s="72">
        <v>100</v>
      </c>
      <c r="E10" s="72">
        <v>97.897767123287665</v>
      </c>
      <c r="F10" s="72">
        <v>98.194781420765025</v>
      </c>
      <c r="G10" s="72">
        <v>98.5</v>
      </c>
      <c r="H10" s="72">
        <v>59.528836499198853</v>
      </c>
      <c r="I10" s="72">
        <v>63.102335645516106</v>
      </c>
      <c r="J10" s="72">
        <v>63.714947047092437</v>
      </c>
      <c r="K10" s="72">
        <v>65.791666917336954</v>
      </c>
      <c r="L10" s="72">
        <v>67.614801980495827</v>
      </c>
      <c r="M10" s="72">
        <v>67.382480753534949</v>
      </c>
      <c r="N10" s="72">
        <v>70.870613156191666</v>
      </c>
      <c r="O10" s="72">
        <v>70.444840169279317</v>
      </c>
    </row>
    <row r="11" spans="1:15" ht="18.75" customHeight="1">
      <c r="A11" s="70">
        <v>2</v>
      </c>
      <c r="B11" s="73" t="s">
        <v>109</v>
      </c>
      <c r="C11" s="74"/>
      <c r="D11" s="74"/>
      <c r="E11" s="74"/>
      <c r="F11" s="74"/>
      <c r="G11" s="74"/>
      <c r="H11" s="74"/>
      <c r="I11" s="74"/>
      <c r="J11" s="74"/>
      <c r="K11" s="74"/>
      <c r="L11" s="74"/>
      <c r="M11" s="74"/>
      <c r="N11" s="74"/>
      <c r="O11" s="74"/>
    </row>
    <row r="12" spans="1:15" ht="20.25" customHeight="1">
      <c r="A12" s="70">
        <v>3</v>
      </c>
      <c r="B12" s="73" t="s">
        <v>110</v>
      </c>
      <c r="C12" s="75">
        <v>3378.5604450000037</v>
      </c>
      <c r="D12" s="75">
        <v>3440.2818179999995</v>
      </c>
      <c r="E12" s="75">
        <v>3428.1701280000007</v>
      </c>
      <c r="F12" s="76">
        <v>3185.4653470000035</v>
      </c>
      <c r="G12" s="75">
        <v>3005.3242749999986</v>
      </c>
      <c r="H12" s="75">
        <v>3018.2317889999995</v>
      </c>
      <c r="I12" s="75">
        <v>3242.2298579999988</v>
      </c>
      <c r="J12" s="75">
        <v>3227.9666869999996</v>
      </c>
      <c r="K12" s="75">
        <v>3270.1081990000012</v>
      </c>
      <c r="L12" s="75">
        <v>3235.1886475999995</v>
      </c>
      <c r="M12" s="75">
        <v>3396.316648</v>
      </c>
      <c r="N12" s="75">
        <v>3425.5168839999997</v>
      </c>
      <c r="O12" s="75">
        <v>3235.7474000000007</v>
      </c>
    </row>
    <row r="13" spans="1:15" ht="20.25" customHeight="1">
      <c r="A13" s="70">
        <v>4</v>
      </c>
      <c r="B13" s="73" t="s">
        <v>111</v>
      </c>
      <c r="C13" s="91"/>
      <c r="D13" s="91"/>
      <c r="E13" s="91"/>
      <c r="F13" s="91"/>
      <c r="G13" s="75"/>
      <c r="H13" s="75"/>
      <c r="I13" s="75"/>
      <c r="J13" s="75"/>
      <c r="K13" s="75"/>
      <c r="L13" s="75"/>
      <c r="M13" s="75"/>
      <c r="N13" s="75"/>
      <c r="O13" s="75"/>
    </row>
    <row r="14" spans="1:15" ht="19.5" customHeight="1">
      <c r="A14" s="70">
        <v>5</v>
      </c>
      <c r="B14" s="73" t="s">
        <v>112</v>
      </c>
      <c r="C14" s="75">
        <v>3434.434138000001</v>
      </c>
      <c r="D14" s="75">
        <v>3469.5090259999984</v>
      </c>
      <c r="E14" s="75">
        <v>3457.3798220000012</v>
      </c>
      <c r="F14" s="75">
        <v>3227.2546436000007</v>
      </c>
      <c r="G14" s="77">
        <v>3007.9996249999995</v>
      </c>
      <c r="H14" s="77">
        <v>3021.8800160000001</v>
      </c>
      <c r="I14" s="77">
        <v>3241.9565279999997</v>
      </c>
      <c r="J14" s="77">
        <v>3232.9774760000014</v>
      </c>
      <c r="K14" s="77">
        <v>3286.0516989999983</v>
      </c>
      <c r="L14" s="75">
        <v>3234.57</v>
      </c>
      <c r="M14" s="75">
        <v>3491.7968700000001</v>
      </c>
      <c r="N14" s="75">
        <v>3591.1953199999998</v>
      </c>
      <c r="O14" s="75">
        <v>3422.6209999999992</v>
      </c>
    </row>
    <row r="15" spans="1:15" ht="35.25" customHeight="1">
      <c r="A15" s="70">
        <v>6</v>
      </c>
      <c r="B15" s="71" t="s">
        <v>144</v>
      </c>
      <c r="C15" s="155" t="s">
        <v>167</v>
      </c>
      <c r="D15" s="156"/>
      <c r="E15" s="156"/>
      <c r="F15" s="156"/>
      <c r="G15" s="156"/>
      <c r="H15" s="156"/>
      <c r="I15" s="156"/>
      <c r="J15" s="156"/>
      <c r="K15" s="156"/>
      <c r="L15" s="156"/>
      <c r="M15" s="156"/>
      <c r="N15" s="156"/>
      <c r="O15" s="157"/>
    </row>
    <row r="16" spans="1:15" ht="18" customHeight="1">
      <c r="A16" s="70">
        <v>7</v>
      </c>
      <c r="B16" s="73" t="s">
        <v>113</v>
      </c>
      <c r="C16" s="158"/>
      <c r="D16" s="159"/>
      <c r="E16" s="159"/>
      <c r="F16" s="159"/>
      <c r="G16" s="159"/>
      <c r="H16" s="159"/>
      <c r="I16" s="159"/>
      <c r="J16" s="159"/>
      <c r="K16" s="159"/>
      <c r="L16" s="159"/>
      <c r="M16" s="159"/>
      <c r="N16" s="159"/>
      <c r="O16" s="160"/>
    </row>
    <row r="17" spans="1:15" ht="34.5" customHeight="1">
      <c r="A17" s="70">
        <v>8</v>
      </c>
      <c r="B17" s="71" t="s">
        <v>145</v>
      </c>
      <c r="C17" s="158"/>
      <c r="D17" s="159"/>
      <c r="E17" s="159"/>
      <c r="F17" s="159"/>
      <c r="G17" s="159"/>
      <c r="H17" s="159"/>
      <c r="I17" s="159"/>
      <c r="J17" s="159"/>
      <c r="K17" s="159"/>
      <c r="L17" s="159"/>
      <c r="M17" s="159"/>
      <c r="N17" s="159"/>
      <c r="O17" s="160"/>
    </row>
    <row r="18" spans="1:15" ht="32.25" customHeight="1">
      <c r="A18" s="70">
        <v>9</v>
      </c>
      <c r="B18" s="71" t="s">
        <v>146</v>
      </c>
      <c r="C18" s="158"/>
      <c r="D18" s="159"/>
      <c r="E18" s="159"/>
      <c r="F18" s="159"/>
      <c r="G18" s="159"/>
      <c r="H18" s="159"/>
      <c r="I18" s="159"/>
      <c r="J18" s="159"/>
      <c r="K18" s="159"/>
      <c r="L18" s="159"/>
      <c r="M18" s="159"/>
      <c r="N18" s="159"/>
      <c r="O18" s="160"/>
    </row>
    <row r="19" spans="1:15" ht="32.25" customHeight="1">
      <c r="A19" s="70">
        <v>10</v>
      </c>
      <c r="B19" s="71" t="s">
        <v>147</v>
      </c>
      <c r="C19" s="158"/>
      <c r="D19" s="159"/>
      <c r="E19" s="159"/>
      <c r="F19" s="159"/>
      <c r="G19" s="159"/>
      <c r="H19" s="159"/>
      <c r="I19" s="159"/>
      <c r="J19" s="159"/>
      <c r="K19" s="159"/>
      <c r="L19" s="159"/>
      <c r="M19" s="159"/>
      <c r="N19" s="159"/>
      <c r="O19" s="160"/>
    </row>
    <row r="20" spans="1:15" ht="49.5" customHeight="1">
      <c r="A20" s="70">
        <v>11</v>
      </c>
      <c r="B20" s="71" t="s">
        <v>148</v>
      </c>
      <c r="C20" s="158"/>
      <c r="D20" s="159"/>
      <c r="E20" s="159"/>
      <c r="F20" s="159"/>
      <c r="G20" s="159"/>
      <c r="H20" s="159"/>
      <c r="I20" s="159"/>
      <c r="J20" s="159"/>
      <c r="K20" s="159"/>
      <c r="L20" s="159"/>
      <c r="M20" s="159"/>
      <c r="N20" s="159"/>
      <c r="O20" s="160"/>
    </row>
    <row r="21" spans="1:15" ht="33" customHeight="1">
      <c r="A21" s="70">
        <v>12</v>
      </c>
      <c r="B21" s="71" t="s">
        <v>149</v>
      </c>
      <c r="C21" s="158"/>
      <c r="D21" s="159"/>
      <c r="E21" s="159"/>
      <c r="F21" s="159"/>
      <c r="G21" s="159"/>
      <c r="H21" s="159"/>
      <c r="I21" s="159"/>
      <c r="J21" s="159"/>
      <c r="K21" s="159"/>
      <c r="L21" s="159"/>
      <c r="M21" s="159"/>
      <c r="N21" s="159"/>
      <c r="O21" s="160"/>
    </row>
    <row r="22" spans="1:15" ht="18.75" customHeight="1">
      <c r="A22" s="70">
        <v>13</v>
      </c>
      <c r="B22" s="73" t="s">
        <v>114</v>
      </c>
      <c r="C22" s="158"/>
      <c r="D22" s="159"/>
      <c r="E22" s="159"/>
      <c r="F22" s="159"/>
      <c r="G22" s="159"/>
      <c r="H22" s="159"/>
      <c r="I22" s="159"/>
      <c r="J22" s="159"/>
      <c r="K22" s="159"/>
      <c r="L22" s="159"/>
      <c r="M22" s="159"/>
      <c r="N22" s="159"/>
      <c r="O22" s="160"/>
    </row>
    <row r="23" spans="1:15" ht="33" customHeight="1">
      <c r="A23" s="70">
        <v>14</v>
      </c>
      <c r="B23" s="71" t="s">
        <v>150</v>
      </c>
      <c r="C23" s="158"/>
      <c r="D23" s="159"/>
      <c r="E23" s="159"/>
      <c r="F23" s="159"/>
      <c r="G23" s="159"/>
      <c r="H23" s="159"/>
      <c r="I23" s="159"/>
      <c r="J23" s="159"/>
      <c r="K23" s="159"/>
      <c r="L23" s="159"/>
      <c r="M23" s="159"/>
      <c r="N23" s="159"/>
      <c r="O23" s="160"/>
    </row>
    <row r="24" spans="1:15" ht="32.25" customHeight="1">
      <c r="A24" s="70">
        <v>15</v>
      </c>
      <c r="B24" s="71" t="s">
        <v>151</v>
      </c>
      <c r="C24" s="158"/>
      <c r="D24" s="159"/>
      <c r="E24" s="159"/>
      <c r="F24" s="159"/>
      <c r="G24" s="159"/>
      <c r="H24" s="159"/>
      <c r="I24" s="159"/>
      <c r="J24" s="159"/>
      <c r="K24" s="159"/>
      <c r="L24" s="159"/>
      <c r="M24" s="159"/>
      <c r="N24" s="159"/>
      <c r="O24" s="160"/>
    </row>
    <row r="25" spans="1:15" ht="48.75" customHeight="1">
      <c r="A25" s="70">
        <v>16</v>
      </c>
      <c r="B25" s="71" t="s">
        <v>152</v>
      </c>
      <c r="C25" s="158"/>
      <c r="D25" s="159"/>
      <c r="E25" s="159"/>
      <c r="F25" s="159"/>
      <c r="G25" s="159"/>
      <c r="H25" s="159"/>
      <c r="I25" s="159"/>
      <c r="J25" s="159"/>
      <c r="K25" s="159"/>
      <c r="L25" s="159"/>
      <c r="M25" s="159"/>
      <c r="N25" s="159"/>
      <c r="O25" s="160"/>
    </row>
    <row r="26" spans="1:15" ht="31.5" customHeight="1">
      <c r="A26" s="70">
        <v>17</v>
      </c>
      <c r="B26" s="71" t="s">
        <v>153</v>
      </c>
      <c r="C26" s="158"/>
      <c r="D26" s="159"/>
      <c r="E26" s="159"/>
      <c r="F26" s="159"/>
      <c r="G26" s="159"/>
      <c r="H26" s="159"/>
      <c r="I26" s="159"/>
      <c r="J26" s="159"/>
      <c r="K26" s="159"/>
      <c r="L26" s="159"/>
      <c r="M26" s="159"/>
      <c r="N26" s="159"/>
      <c r="O26" s="160"/>
    </row>
    <row r="27" spans="1:15" ht="20.25" customHeight="1">
      <c r="A27" s="70">
        <v>18</v>
      </c>
      <c r="B27" s="73" t="s">
        <v>115</v>
      </c>
      <c r="C27" s="161"/>
      <c r="D27" s="162"/>
      <c r="E27" s="162"/>
      <c r="F27" s="162"/>
      <c r="G27" s="162"/>
      <c r="H27" s="162"/>
      <c r="I27" s="162"/>
      <c r="J27" s="162"/>
      <c r="K27" s="162"/>
      <c r="L27" s="162"/>
      <c r="M27" s="162"/>
      <c r="N27" s="162"/>
      <c r="O27" s="163"/>
    </row>
    <row r="28" spans="1:15" ht="32.25" customHeight="1">
      <c r="A28" s="70">
        <v>19</v>
      </c>
      <c r="B28" s="71" t="s">
        <v>154</v>
      </c>
      <c r="C28" s="75">
        <v>0.65</v>
      </c>
      <c r="D28" s="75">
        <v>0.8</v>
      </c>
      <c r="E28" s="75">
        <v>0.71</v>
      </c>
      <c r="F28" s="75">
        <v>0.8</v>
      </c>
      <c r="G28" s="75">
        <v>0.74</v>
      </c>
      <c r="H28" s="75">
        <v>0.72</v>
      </c>
      <c r="I28" s="75">
        <v>0.7</v>
      </c>
      <c r="J28" s="75">
        <v>0.63</v>
      </c>
      <c r="K28" s="75">
        <v>0.64</v>
      </c>
      <c r="L28" s="75">
        <v>0.64</v>
      </c>
      <c r="M28" s="75">
        <v>0.66</v>
      </c>
      <c r="N28" s="75">
        <v>0.65</v>
      </c>
      <c r="O28" s="75">
        <v>0.64</v>
      </c>
    </row>
    <row r="29" spans="1:15" ht="35.25" customHeight="1">
      <c r="A29" s="70">
        <v>20</v>
      </c>
      <c r="B29" s="73" t="s">
        <v>169</v>
      </c>
      <c r="C29" s="72">
        <v>16.856400000000001</v>
      </c>
      <c r="D29" s="72">
        <v>0</v>
      </c>
      <c r="E29" s="72">
        <v>0</v>
      </c>
      <c r="F29" s="72">
        <v>0</v>
      </c>
      <c r="G29" s="72">
        <v>0</v>
      </c>
      <c r="H29" s="72">
        <v>0</v>
      </c>
      <c r="I29" s="72">
        <v>0</v>
      </c>
      <c r="J29" s="72">
        <v>0</v>
      </c>
      <c r="K29" s="72">
        <v>0</v>
      </c>
      <c r="L29" s="72">
        <v>0</v>
      </c>
      <c r="M29" s="72">
        <v>0</v>
      </c>
      <c r="N29" s="72">
        <v>0</v>
      </c>
      <c r="O29" s="72">
        <v>0</v>
      </c>
    </row>
    <row r="30" spans="1:15" ht="19.5" customHeight="1">
      <c r="A30" s="70">
        <v>21</v>
      </c>
      <c r="B30" s="73" t="s">
        <v>116</v>
      </c>
      <c r="C30" s="72">
        <v>483.58370000000002</v>
      </c>
      <c r="D30" s="72">
        <v>483.84989999999999</v>
      </c>
      <c r="E30" s="72">
        <v>482.75709999999998</v>
      </c>
      <c r="F30" s="72">
        <v>483.51589999999999</v>
      </c>
      <c r="G30" s="72">
        <v>484.024</v>
      </c>
      <c r="H30" s="72">
        <v>483.11720000000003</v>
      </c>
      <c r="I30" s="72">
        <v>485.63150000000002</v>
      </c>
      <c r="J30" s="72">
        <v>485.55459999999999</v>
      </c>
      <c r="K30" s="72">
        <v>485.81849999999997</v>
      </c>
      <c r="L30" s="72">
        <v>486.8014</v>
      </c>
      <c r="M30" s="72">
        <v>489.25299999999999</v>
      </c>
      <c r="N30" s="72">
        <v>494.44529999999997</v>
      </c>
      <c r="O30" s="72">
        <v>502.21159999999998</v>
      </c>
    </row>
    <row r="31" spans="1:15" ht="33" customHeight="1">
      <c r="A31" s="70">
        <v>22</v>
      </c>
      <c r="B31" s="73" t="s">
        <v>170</v>
      </c>
      <c r="C31" s="72">
        <v>50.535400000000003</v>
      </c>
      <c r="D31" s="72">
        <v>49.044199999999996</v>
      </c>
      <c r="E31" s="72">
        <v>50.070900000000002</v>
      </c>
      <c r="F31" s="72">
        <v>51.805599999999998</v>
      </c>
      <c r="G31" s="72">
        <v>53.648200000000003</v>
      </c>
      <c r="H31" s="72">
        <v>65.691299999999998</v>
      </c>
      <c r="I31" s="72">
        <v>67.998599999999996</v>
      </c>
      <c r="J31" s="72">
        <v>70.476600000000005</v>
      </c>
      <c r="K31" s="72">
        <v>70.291899999999998</v>
      </c>
      <c r="L31" s="72">
        <v>73.437200000000004</v>
      </c>
      <c r="M31" s="72">
        <v>78.826400000000007</v>
      </c>
      <c r="N31" s="72">
        <v>83.032799999999995</v>
      </c>
      <c r="O31" s="72">
        <v>87.682100000000005</v>
      </c>
    </row>
    <row r="32" spans="1:15" ht="33.75" customHeight="1">
      <c r="A32" s="70">
        <v>23</v>
      </c>
      <c r="B32" s="71" t="s">
        <v>155</v>
      </c>
      <c r="C32" s="72">
        <v>910.12609999999995</v>
      </c>
      <c r="D32" s="72">
        <v>911.01350000000002</v>
      </c>
      <c r="E32" s="72">
        <v>907.37070000000006</v>
      </c>
      <c r="F32" s="72">
        <v>909.90009999999995</v>
      </c>
      <c r="G32" s="72">
        <v>911.59370000000001</v>
      </c>
      <c r="H32" s="72">
        <v>908.5711</v>
      </c>
      <c r="I32" s="72">
        <v>916.952</v>
      </c>
      <c r="J32" s="72">
        <v>916.69590000000005</v>
      </c>
      <c r="K32" s="72">
        <v>917.57539999999995</v>
      </c>
      <c r="L32" s="72">
        <v>920.85170000000005</v>
      </c>
      <c r="M32" s="72">
        <v>929.02359999999999</v>
      </c>
      <c r="N32" s="72">
        <v>946.33150000000001</v>
      </c>
      <c r="O32" s="72">
        <v>972.2192</v>
      </c>
    </row>
    <row r="33" spans="1:15" ht="33" customHeight="1">
      <c r="A33" s="70">
        <v>24</v>
      </c>
      <c r="B33" s="71" t="s">
        <v>156</v>
      </c>
      <c r="C33" s="74"/>
      <c r="D33" s="74"/>
      <c r="E33" s="74"/>
      <c r="F33" s="74"/>
      <c r="G33" s="74"/>
      <c r="H33" s="74"/>
      <c r="I33" s="74"/>
      <c r="J33" s="74"/>
      <c r="K33" s="74"/>
      <c r="L33" s="74"/>
      <c r="M33" s="74"/>
      <c r="N33" s="74"/>
      <c r="O33" s="74"/>
    </row>
    <row r="34" spans="1:15" ht="35.25" customHeight="1">
      <c r="A34" s="78"/>
      <c r="B34" s="71" t="s">
        <v>157</v>
      </c>
      <c r="C34" s="74"/>
      <c r="D34" s="74"/>
      <c r="E34" s="74"/>
      <c r="F34" s="74"/>
      <c r="G34" s="74"/>
      <c r="H34" s="89"/>
      <c r="I34" s="89"/>
      <c r="J34" s="89"/>
      <c r="K34" s="89"/>
      <c r="L34" s="89"/>
      <c r="M34" s="74"/>
      <c r="N34" s="74"/>
      <c r="O34" s="74"/>
    </row>
    <row r="35" spans="1:15" ht="17.25" customHeight="1">
      <c r="A35" s="78"/>
      <c r="B35" s="73" t="s">
        <v>117</v>
      </c>
      <c r="C35" s="72">
        <v>67.790800000000004</v>
      </c>
      <c r="D35" s="72">
        <v>67.720399999999998</v>
      </c>
      <c r="E35" s="72">
        <v>67.662499999999994</v>
      </c>
      <c r="F35" s="72">
        <v>67.639099999999999</v>
      </c>
      <c r="G35" s="72">
        <v>67.727800000000002</v>
      </c>
      <c r="H35" s="72">
        <v>113.5472</v>
      </c>
      <c r="I35" s="72">
        <v>112.4233</v>
      </c>
      <c r="J35" s="72">
        <v>111.4145</v>
      </c>
      <c r="K35" s="72">
        <v>94.111500000000007</v>
      </c>
      <c r="L35" s="72">
        <v>95.370199999999997</v>
      </c>
      <c r="M35" s="72">
        <v>95.706999999999994</v>
      </c>
      <c r="N35" s="72">
        <v>96.456500000000005</v>
      </c>
      <c r="O35" s="72">
        <v>97.727199999999996</v>
      </c>
    </row>
    <row r="36" spans="1:15" ht="19.5" customHeight="1">
      <c r="A36" s="78"/>
      <c r="B36" s="73" t="s">
        <v>168</v>
      </c>
      <c r="C36" s="90">
        <v>0.14000000000000001</v>
      </c>
      <c r="D36" s="90">
        <v>0.14000000000000001</v>
      </c>
      <c r="E36" s="90">
        <v>0.14000000000000001</v>
      </c>
      <c r="F36" s="90">
        <v>0.14000000000000001</v>
      </c>
      <c r="G36" s="90">
        <v>0.14000000000000001</v>
      </c>
      <c r="H36" s="88">
        <v>0.23480999999999999</v>
      </c>
      <c r="I36" s="88">
        <v>0.2321</v>
      </c>
      <c r="J36" s="88">
        <v>0.22944000000000001</v>
      </c>
      <c r="K36" s="88">
        <v>0.19377</v>
      </c>
      <c r="L36" s="88">
        <v>0.19611000000000001</v>
      </c>
      <c r="M36" s="88">
        <v>0.19611000000000001</v>
      </c>
      <c r="N36" s="88">
        <v>0.19611000000000001</v>
      </c>
      <c r="O36" s="88">
        <v>0.19611000000000001</v>
      </c>
    </row>
    <row r="37" spans="1:15" ht="18.75" customHeight="1">
      <c r="A37" s="78"/>
      <c r="B37" s="73" t="s">
        <v>119</v>
      </c>
      <c r="C37" s="74"/>
      <c r="D37" s="74"/>
      <c r="E37" s="74"/>
      <c r="F37" s="74"/>
      <c r="G37" s="74"/>
      <c r="H37" s="74"/>
      <c r="I37" s="74"/>
      <c r="J37" s="74"/>
      <c r="K37" s="74"/>
      <c r="L37" s="74"/>
      <c r="M37" s="74"/>
      <c r="N37" s="74"/>
      <c r="O37" s="74"/>
    </row>
    <row r="38" spans="1:15" ht="17.25" customHeight="1">
      <c r="A38" s="78"/>
      <c r="B38" s="73" t="s">
        <v>117</v>
      </c>
      <c r="C38" s="72">
        <v>3.9777999999999998</v>
      </c>
      <c r="D38" s="72">
        <v>0.80489999999999995</v>
      </c>
      <c r="E38" s="72">
        <v>0</v>
      </c>
      <c r="F38" s="72">
        <v>0</v>
      </c>
      <c r="G38" s="72">
        <v>0</v>
      </c>
      <c r="H38" s="72">
        <v>0</v>
      </c>
      <c r="I38" s="72">
        <v>0</v>
      </c>
      <c r="J38" s="72">
        <v>0</v>
      </c>
      <c r="K38" s="72">
        <v>0</v>
      </c>
      <c r="L38" s="72">
        <v>0</v>
      </c>
      <c r="M38" s="72">
        <v>0</v>
      </c>
      <c r="N38" s="72">
        <v>0</v>
      </c>
      <c r="O38" s="72">
        <v>0</v>
      </c>
    </row>
    <row r="39" spans="1:15" ht="33" customHeight="1">
      <c r="A39" s="78"/>
      <c r="B39" s="71" t="s">
        <v>158</v>
      </c>
      <c r="C39" s="72">
        <v>0.1095</v>
      </c>
      <c r="D39" s="72">
        <v>9.5500000000000002E-2</v>
      </c>
      <c r="E39" s="72">
        <v>0</v>
      </c>
      <c r="F39" s="72">
        <v>0</v>
      </c>
      <c r="G39" s="72">
        <v>0</v>
      </c>
      <c r="H39" s="72">
        <v>0</v>
      </c>
      <c r="I39" s="72">
        <v>0</v>
      </c>
      <c r="J39" s="72">
        <v>0</v>
      </c>
      <c r="K39" s="72">
        <v>0</v>
      </c>
      <c r="L39" s="72">
        <v>0</v>
      </c>
      <c r="M39" s="72">
        <v>0</v>
      </c>
      <c r="N39" s="72">
        <v>0</v>
      </c>
      <c r="O39" s="72">
        <v>0</v>
      </c>
    </row>
    <row r="40" spans="1:15" ht="31.5" customHeight="1">
      <c r="A40" s="78"/>
      <c r="B40" s="71" t="s">
        <v>159</v>
      </c>
      <c r="C40" s="74"/>
      <c r="D40" s="74"/>
      <c r="E40" s="74"/>
      <c r="F40" s="74"/>
      <c r="G40" s="74"/>
      <c r="H40" s="74"/>
      <c r="I40" s="74"/>
      <c r="J40" s="74"/>
      <c r="K40" s="74"/>
      <c r="L40" s="74"/>
      <c r="M40" s="74"/>
      <c r="N40" s="74"/>
      <c r="O40" s="74"/>
    </row>
    <row r="41" spans="1:15" ht="17.25" customHeight="1">
      <c r="A41" s="78"/>
      <c r="B41" s="73" t="s">
        <v>117</v>
      </c>
      <c r="C41" s="72">
        <f>21.1902+14.7631</f>
        <v>35.953299999999999</v>
      </c>
      <c r="D41" s="72">
        <v>21.151</v>
      </c>
      <c r="E41" s="72">
        <v>18.358799999999999</v>
      </c>
      <c r="F41" s="72">
        <v>18.412099999999999</v>
      </c>
      <c r="G41" s="72">
        <v>18.480399999999999</v>
      </c>
      <c r="H41" s="72">
        <v>19.355699999999999</v>
      </c>
      <c r="I41" s="72">
        <v>19.557700000000001</v>
      </c>
      <c r="J41" s="72">
        <v>19.819500000000001</v>
      </c>
      <c r="K41" s="72">
        <v>19.850000000000001</v>
      </c>
      <c r="L41" s="72">
        <v>19.965</v>
      </c>
      <c r="M41" s="72">
        <v>20.3001</v>
      </c>
      <c r="N41" s="72">
        <v>21.2121</v>
      </c>
      <c r="O41" s="72">
        <v>22.6722</v>
      </c>
    </row>
    <row r="42" spans="1:15" ht="35.25" customHeight="1">
      <c r="A42" s="78"/>
      <c r="B42" s="73" t="s">
        <v>118</v>
      </c>
      <c r="C42" s="92"/>
      <c r="D42" s="92"/>
      <c r="E42" s="92"/>
      <c r="F42" s="92"/>
      <c r="G42" s="92"/>
      <c r="H42" s="164" t="s">
        <v>171</v>
      </c>
      <c r="I42" s="165"/>
      <c r="J42" s="165"/>
      <c r="K42" s="165"/>
      <c r="L42" s="165"/>
      <c r="M42" s="165"/>
      <c r="N42" s="165"/>
      <c r="O42" s="166"/>
    </row>
    <row r="43" spans="1:15" ht="33.75" customHeight="1">
      <c r="A43" s="78"/>
      <c r="B43" s="73" t="s">
        <v>120</v>
      </c>
      <c r="C43" s="74"/>
      <c r="D43" s="74"/>
      <c r="E43" s="74"/>
      <c r="F43" s="74"/>
      <c r="G43" s="74"/>
      <c r="H43" s="74"/>
      <c r="I43" s="74"/>
      <c r="J43" s="74"/>
      <c r="K43" s="74"/>
      <c r="L43" s="74"/>
      <c r="M43" s="74"/>
      <c r="N43" s="74"/>
      <c r="O43" s="74"/>
    </row>
    <row r="44" spans="1:15" ht="18" customHeight="1">
      <c r="A44" s="78"/>
      <c r="B44" s="73" t="s">
        <v>117</v>
      </c>
      <c r="C44" s="72">
        <v>5.1798999999999999</v>
      </c>
      <c r="D44" s="72">
        <v>5.0270000000000001</v>
      </c>
      <c r="E44" s="72">
        <v>5.1322999999999999</v>
      </c>
      <c r="F44" s="72">
        <v>5.3101000000000003</v>
      </c>
      <c r="G44" s="72">
        <v>5.4988999999999999</v>
      </c>
      <c r="H44" s="72">
        <v>8.0472000000000001</v>
      </c>
      <c r="I44" s="72">
        <v>8.3298000000000005</v>
      </c>
      <c r="J44" s="72">
        <v>8.6334</v>
      </c>
      <c r="K44" s="72">
        <v>8.6107999999999993</v>
      </c>
      <c r="L44" s="72">
        <v>8.9961000000000002</v>
      </c>
      <c r="M44" s="72">
        <v>10.6416</v>
      </c>
      <c r="N44" s="72">
        <v>11.2094</v>
      </c>
      <c r="O44" s="72">
        <v>11.8371</v>
      </c>
    </row>
    <row r="45" spans="1:15" ht="20.25" customHeight="1">
      <c r="A45" s="78"/>
      <c r="B45" s="73" t="s">
        <v>118</v>
      </c>
      <c r="C45" s="87">
        <v>0.10249999999999999</v>
      </c>
      <c r="D45" s="87">
        <v>0.10249999999999999</v>
      </c>
      <c r="E45" s="87">
        <v>0.10249999999999999</v>
      </c>
      <c r="F45" s="87">
        <v>0.10249999999999999</v>
      </c>
      <c r="G45" s="87">
        <v>0.10249999999999999</v>
      </c>
      <c r="H45" s="87">
        <v>0.1225</v>
      </c>
      <c r="I45" s="87">
        <v>0.1225</v>
      </c>
      <c r="J45" s="87">
        <v>0.1225</v>
      </c>
      <c r="K45" s="87">
        <v>0.1225</v>
      </c>
      <c r="L45" s="87">
        <v>0.1225</v>
      </c>
      <c r="M45" s="87">
        <v>0.13500000000000001</v>
      </c>
      <c r="N45" s="87">
        <v>0.13500000000000001</v>
      </c>
      <c r="O45" s="87">
        <v>0.13500000000000001</v>
      </c>
    </row>
    <row r="46" spans="1:15" ht="51.75" customHeight="1">
      <c r="A46" s="78"/>
      <c r="B46" s="73" t="s">
        <v>102</v>
      </c>
      <c r="C46" s="74"/>
      <c r="D46" s="74"/>
      <c r="E46" s="74"/>
      <c r="F46" s="74"/>
      <c r="G46" s="74"/>
      <c r="H46" s="74"/>
      <c r="I46" s="74"/>
      <c r="J46" s="74"/>
      <c r="K46" s="74"/>
      <c r="L46" s="74"/>
      <c r="M46" s="74"/>
      <c r="N46" s="74"/>
      <c r="O46" s="74"/>
    </row>
    <row r="47" spans="1:15" ht="13.5" customHeight="1">
      <c r="A47" s="78"/>
      <c r="B47" s="73"/>
      <c r="C47" s="74"/>
      <c r="D47" s="74"/>
      <c r="E47" s="74"/>
      <c r="F47" s="74"/>
      <c r="G47" s="74"/>
      <c r="H47" s="74"/>
      <c r="I47" s="74"/>
      <c r="J47" s="74"/>
      <c r="K47" s="74"/>
      <c r="L47" s="74"/>
      <c r="M47" s="74"/>
      <c r="N47" s="74"/>
      <c r="O47" s="74"/>
    </row>
    <row r="48" spans="1:15" ht="20.100000000000001" customHeight="1">
      <c r="A48" s="78"/>
      <c r="B48" s="73" t="s">
        <v>117</v>
      </c>
      <c r="C48" s="72">
        <v>72.58</v>
      </c>
      <c r="D48" s="72">
        <v>75.489999999999995</v>
      </c>
      <c r="E48" s="72">
        <v>78.510000000000005</v>
      </c>
      <c r="F48" s="72">
        <v>81.650000000000006</v>
      </c>
      <c r="G48" s="72">
        <v>84.91</v>
      </c>
      <c r="H48" s="72">
        <v>105.499</v>
      </c>
      <c r="I48" s="72">
        <v>111.53360000000001</v>
      </c>
      <c r="J48" s="72">
        <v>117.91330000000001</v>
      </c>
      <c r="K48" s="72">
        <v>124.6579</v>
      </c>
      <c r="L48" s="72">
        <v>131.7884</v>
      </c>
      <c r="M48" s="72">
        <v>144.29580000000001</v>
      </c>
      <c r="N48" s="72">
        <v>153.88290000000001</v>
      </c>
      <c r="O48" s="72">
        <v>164.10679999999999</v>
      </c>
    </row>
    <row r="49" spans="1:16" ht="20.100000000000001" customHeight="1">
      <c r="A49" s="78"/>
      <c r="B49" s="73" t="s">
        <v>118</v>
      </c>
      <c r="C49" s="74"/>
      <c r="D49" s="74"/>
      <c r="E49" s="74"/>
      <c r="F49" s="74"/>
      <c r="G49" s="74"/>
      <c r="H49" s="74"/>
      <c r="I49" s="74"/>
      <c r="J49" s="74"/>
      <c r="K49" s="74"/>
      <c r="L49" s="74"/>
      <c r="M49" s="74"/>
      <c r="N49" s="74"/>
      <c r="O49" s="74"/>
    </row>
    <row r="50" spans="1:16" ht="34.5" customHeight="1">
      <c r="A50" s="78"/>
      <c r="B50" s="73" t="s">
        <v>121</v>
      </c>
      <c r="C50" s="167" t="s">
        <v>175</v>
      </c>
      <c r="D50" s="168"/>
      <c r="E50" s="168"/>
      <c r="F50" s="168"/>
      <c r="G50" s="168"/>
      <c r="H50" s="168"/>
      <c r="I50" s="168"/>
      <c r="J50" s="168"/>
      <c r="K50" s="168"/>
      <c r="L50" s="168"/>
      <c r="M50" s="168"/>
      <c r="N50" s="168"/>
      <c r="O50" s="169"/>
    </row>
    <row r="51" spans="1:16" ht="20.100000000000001" customHeight="1">
      <c r="A51" s="70">
        <v>25</v>
      </c>
      <c r="B51" s="73" t="s">
        <v>162</v>
      </c>
      <c r="C51" s="72">
        <f t="shared" ref="C51:G51" si="0">C35+C38+C41+C44+C48</f>
        <v>185.48180000000002</v>
      </c>
      <c r="D51" s="72">
        <f t="shared" si="0"/>
        <v>170.19329999999999</v>
      </c>
      <c r="E51" s="72">
        <f t="shared" si="0"/>
        <v>169.6636</v>
      </c>
      <c r="F51" s="72">
        <f t="shared" si="0"/>
        <v>173.01130000000001</v>
      </c>
      <c r="G51" s="72">
        <f t="shared" si="0"/>
        <v>176.61709999999999</v>
      </c>
      <c r="H51" s="72">
        <f>H35+H38+H41+H44+H48</f>
        <v>246.44909999999999</v>
      </c>
      <c r="I51" s="72">
        <f t="shared" ref="I51:L51" si="1">I35+I38+I41+I44+I48</f>
        <v>251.84440000000001</v>
      </c>
      <c r="J51" s="72">
        <f t="shared" si="1"/>
        <v>257.78070000000002</v>
      </c>
      <c r="K51" s="72">
        <f t="shared" si="1"/>
        <v>247.2302</v>
      </c>
      <c r="L51" s="72">
        <f t="shared" si="1"/>
        <v>256.11969999999997</v>
      </c>
      <c r="M51" s="72">
        <f>M35+M38+M41+M44+M48</f>
        <v>270.94450000000001</v>
      </c>
      <c r="N51" s="72">
        <f t="shared" ref="N51:O51" si="2">N35+N38+N41+N44+N48</f>
        <v>282.76089999999999</v>
      </c>
      <c r="O51" s="72">
        <f t="shared" si="2"/>
        <v>296.3433</v>
      </c>
      <c r="P51" s="40">
        <v>2685.0383999999999</v>
      </c>
    </row>
    <row r="52" spans="1:16" ht="20.100000000000001" customHeight="1">
      <c r="A52" s="70">
        <v>26</v>
      </c>
      <c r="B52" s="73" t="s">
        <v>122</v>
      </c>
      <c r="C52" s="72">
        <f t="shared" ref="C52:G52" si="3">C53/2</f>
        <v>0.34539878461328527</v>
      </c>
      <c r="D52" s="72">
        <f t="shared" si="3"/>
        <v>0.31692898693739352</v>
      </c>
      <c r="E52" s="72">
        <f t="shared" si="3"/>
        <v>0.3159425950854185</v>
      </c>
      <c r="F52" s="72">
        <f t="shared" si="3"/>
        <v>0.32217658414121753</v>
      </c>
      <c r="G52" s="72">
        <f t="shared" si="3"/>
        <v>0.32889119947036882</v>
      </c>
      <c r="H52" s="72">
        <f>H53/2</f>
        <v>0.45893030803581802</v>
      </c>
      <c r="I52" s="72">
        <f t="shared" ref="I52:L52" si="4">I53/2</f>
        <v>0.46897727794135086</v>
      </c>
      <c r="J52" s="72">
        <f t="shared" si="4"/>
        <v>0.48003168222845533</v>
      </c>
      <c r="K52" s="72">
        <f t="shared" si="4"/>
        <v>0.46038484961704834</v>
      </c>
      <c r="L52" s="72">
        <f t="shared" si="4"/>
        <v>0.4769386165948315</v>
      </c>
      <c r="M52" s="72">
        <f t="shared" ref="M52" si="5">M53/2</f>
        <v>0.50454492568895859</v>
      </c>
      <c r="N52" s="72">
        <f t="shared" ref="N52" si="6">N53/2</f>
        <v>0.52654908026641256</v>
      </c>
      <c r="O52" s="72">
        <f>O53/2</f>
        <v>0.55184182840737028</v>
      </c>
    </row>
    <row r="53" spans="1:16" ht="20.100000000000001" customHeight="1">
      <c r="A53" s="70">
        <v>27</v>
      </c>
      <c r="B53" s="73" t="s">
        <v>123</v>
      </c>
      <c r="C53" s="72">
        <f t="shared" ref="C53:G53" si="7">C51*10/$P$51</f>
        <v>0.69079756922657054</v>
      </c>
      <c r="D53" s="72">
        <f t="shared" si="7"/>
        <v>0.63385797387478704</v>
      </c>
      <c r="E53" s="72">
        <f t="shared" si="7"/>
        <v>0.631885190170837</v>
      </c>
      <c r="F53" s="72">
        <f t="shared" si="7"/>
        <v>0.64435316828243505</v>
      </c>
      <c r="G53" s="72">
        <f t="shared" si="7"/>
        <v>0.65778239894073764</v>
      </c>
      <c r="H53" s="72">
        <f>H51*10/$P$51</f>
        <v>0.91786061607163605</v>
      </c>
      <c r="I53" s="72">
        <f t="shared" ref="I53:L53" si="8">I51*10/$P$51</f>
        <v>0.93795455588270171</v>
      </c>
      <c r="J53" s="72">
        <f t="shared" si="8"/>
        <v>0.96006336445691065</v>
      </c>
      <c r="K53" s="72">
        <f t="shared" si="8"/>
        <v>0.92076969923409668</v>
      </c>
      <c r="L53" s="72">
        <f t="shared" si="8"/>
        <v>0.953877233189663</v>
      </c>
      <c r="M53" s="72">
        <f t="shared" ref="M53:O53" si="9">M51*10/$P$51</f>
        <v>1.0090898513779172</v>
      </c>
      <c r="N53" s="72">
        <f t="shared" si="9"/>
        <v>1.0530981605328251</v>
      </c>
      <c r="O53" s="72">
        <f t="shared" si="9"/>
        <v>1.1036836568147406</v>
      </c>
    </row>
    <row r="54" spans="1:16" ht="33" customHeight="1">
      <c r="A54" s="70">
        <v>28</v>
      </c>
      <c r="B54" s="71" t="s">
        <v>160</v>
      </c>
      <c r="C54" s="72">
        <v>242.3303162</v>
      </c>
      <c r="D54" s="72">
        <v>238.78682040000001</v>
      </c>
      <c r="E54" s="72">
        <v>238.3329056</v>
      </c>
      <c r="F54" s="72">
        <v>225.06703659999999</v>
      </c>
      <c r="G54" s="72">
        <v>216.3979415</v>
      </c>
      <c r="H54" s="72">
        <v>211.8431224</v>
      </c>
      <c r="I54" s="72">
        <v>278.38223820000002</v>
      </c>
      <c r="J54" s="72">
        <v>695.52362119999998</v>
      </c>
      <c r="K54" s="72">
        <v>719.00190669999995</v>
      </c>
      <c r="L54" s="72">
        <v>639.68807630000003</v>
      </c>
      <c r="M54" s="72">
        <v>702.35005560000002</v>
      </c>
      <c r="N54" s="72">
        <v>808.79292869999995</v>
      </c>
      <c r="O54" s="72">
        <v>756.28344079999999</v>
      </c>
    </row>
    <row r="55" spans="1:16" ht="33" customHeight="1">
      <c r="A55" s="70">
        <v>29</v>
      </c>
      <c r="B55" s="73" t="s">
        <v>179</v>
      </c>
      <c r="C55" s="74"/>
      <c r="D55" s="74"/>
      <c r="E55" s="74"/>
      <c r="F55" s="74"/>
      <c r="G55" s="74"/>
      <c r="H55" s="74"/>
      <c r="I55" s="74"/>
      <c r="J55" s="74"/>
      <c r="K55" s="74"/>
      <c r="L55" s="74"/>
      <c r="M55" s="74"/>
      <c r="N55" s="74"/>
      <c r="O55" s="74"/>
    </row>
    <row r="56" spans="1:16" ht="35.25" customHeight="1">
      <c r="A56" s="70">
        <v>30</v>
      </c>
      <c r="B56" s="73" t="s">
        <v>176</v>
      </c>
      <c r="C56" s="72">
        <v>159.7816009</v>
      </c>
      <c r="D56" s="72">
        <v>140.26743809999996</v>
      </c>
      <c r="E56" s="72">
        <v>181.128657</v>
      </c>
      <c r="F56" s="72">
        <v>162.05663101235297</v>
      </c>
      <c r="G56" s="72">
        <v>101.06482269999999</v>
      </c>
      <c r="H56" s="72">
        <v>61.585121200000003</v>
      </c>
      <c r="I56" s="72">
        <v>25.044413800000001</v>
      </c>
      <c r="J56" s="72">
        <v>174.13276970000001</v>
      </c>
      <c r="K56" s="72">
        <v>284.34528039999998</v>
      </c>
      <c r="L56" s="72">
        <v>91.955584200000004</v>
      </c>
      <c r="M56" s="72">
        <v>99.8229726</v>
      </c>
      <c r="N56" s="72">
        <v>170.21639519999999</v>
      </c>
      <c r="O56" s="72">
        <v>153.56323019999999</v>
      </c>
    </row>
    <row r="57" spans="1:16" ht="21.75" customHeight="1">
      <c r="A57" s="70">
        <v>31</v>
      </c>
      <c r="B57" s="73" t="s">
        <v>124</v>
      </c>
      <c r="C57" s="72">
        <v>55.873692999997274</v>
      </c>
      <c r="D57" s="72">
        <v>29.227207999998882</v>
      </c>
      <c r="E57" s="72">
        <v>29.209694000000582</v>
      </c>
      <c r="F57" s="72">
        <v>41.789296599997215</v>
      </c>
      <c r="G57" s="72">
        <v>2.6753500000008898</v>
      </c>
      <c r="H57" s="72">
        <v>3.4893139999962841</v>
      </c>
      <c r="I57" s="72">
        <v>0.19951999999784675</v>
      </c>
      <c r="J57" s="72">
        <v>5.0447025000012218</v>
      </c>
      <c r="K57" s="72">
        <v>15.964759499999218</v>
      </c>
      <c r="L57" s="72">
        <v>3.01099849999855</v>
      </c>
      <c r="M57" s="72">
        <v>99.697413999994296</v>
      </c>
      <c r="N57" s="72">
        <v>179.21361700000443</v>
      </c>
      <c r="O57" s="72">
        <v>203.7781269999964</v>
      </c>
    </row>
    <row r="58" spans="1:16" ht="24.75" customHeight="1">
      <c r="A58" s="70">
        <v>32</v>
      </c>
      <c r="B58" s="73" t="s">
        <v>125</v>
      </c>
      <c r="C58" s="74"/>
      <c r="D58" s="74"/>
      <c r="E58" s="74"/>
      <c r="F58" s="74"/>
      <c r="G58" s="74"/>
      <c r="H58" s="74"/>
      <c r="I58" s="74"/>
      <c r="J58" s="74"/>
      <c r="K58" s="74"/>
      <c r="L58" s="74"/>
      <c r="M58" s="74"/>
      <c r="N58" s="74"/>
      <c r="O58" s="74"/>
    </row>
    <row r="59" spans="1:16" ht="33.75" customHeight="1">
      <c r="A59" s="70">
        <v>33</v>
      </c>
      <c r="B59" s="73" t="s">
        <v>126</v>
      </c>
      <c r="C59" s="74"/>
      <c r="D59" s="74"/>
      <c r="E59" s="74">
        <v>11.24</v>
      </c>
      <c r="F59" s="74">
        <v>13.86</v>
      </c>
      <c r="G59" s="74">
        <v>23.31</v>
      </c>
      <c r="H59" s="74">
        <v>9.08</v>
      </c>
      <c r="I59" s="72">
        <v>10.0788777</v>
      </c>
      <c r="J59" s="72">
        <v>-0.20990800000000001</v>
      </c>
      <c r="K59" s="72">
        <v>14.267733700000001</v>
      </c>
      <c r="L59" s="72">
        <v>11.704317899999999</v>
      </c>
      <c r="M59" s="72">
        <v>29.329910399999999</v>
      </c>
      <c r="N59" s="72">
        <v>35.903910600000003</v>
      </c>
      <c r="O59" s="72">
        <v>39.107454199999999</v>
      </c>
    </row>
    <row r="60" spans="1:16" customFormat="1" ht="17.25" customHeight="1">
      <c r="A60" s="154" t="s">
        <v>163</v>
      </c>
      <c r="B60" s="154"/>
      <c r="C60" s="80"/>
      <c r="D60" s="80"/>
      <c r="E60" s="80"/>
      <c r="F60" s="80"/>
      <c r="G60" s="80"/>
      <c r="H60" s="80"/>
      <c r="I60" s="80"/>
      <c r="J60" s="80"/>
      <c r="K60" s="80"/>
      <c r="L60" s="80"/>
      <c r="M60" s="80"/>
      <c r="N60" s="80"/>
      <c r="O60" s="80"/>
    </row>
    <row r="61" spans="1:16" customFormat="1" ht="18" customHeight="1">
      <c r="A61" s="81" t="s">
        <v>173</v>
      </c>
      <c r="B61" s="82"/>
      <c r="C61" s="80"/>
      <c r="D61" s="80"/>
      <c r="E61" s="80"/>
      <c r="F61" s="80"/>
      <c r="G61" s="80"/>
      <c r="H61" s="80"/>
      <c r="I61" s="80"/>
      <c r="J61" s="80"/>
      <c r="K61" s="80"/>
      <c r="L61" s="80"/>
      <c r="M61" s="80"/>
      <c r="N61" s="80"/>
      <c r="O61" s="80"/>
    </row>
    <row r="62" spans="1:16" customFormat="1" ht="18" customHeight="1">
      <c r="A62" s="81" t="s">
        <v>164</v>
      </c>
      <c r="B62" s="82"/>
      <c r="C62" s="80"/>
      <c r="D62" s="80"/>
      <c r="E62" s="80"/>
      <c r="F62" s="80"/>
      <c r="G62" s="80"/>
      <c r="H62" s="80"/>
      <c r="I62" s="80"/>
      <c r="J62" s="80"/>
      <c r="K62" s="80"/>
      <c r="L62" s="80"/>
      <c r="M62" s="80"/>
      <c r="N62" s="80"/>
      <c r="O62" s="80"/>
    </row>
    <row r="63" spans="1:16" customFormat="1" ht="16.5" customHeight="1">
      <c r="A63" s="81" t="s">
        <v>165</v>
      </c>
      <c r="B63" s="82"/>
      <c r="C63" s="80"/>
      <c r="D63" s="80"/>
      <c r="E63" s="80"/>
      <c r="F63" s="80"/>
      <c r="G63" s="80"/>
      <c r="H63" s="80"/>
      <c r="I63" s="80"/>
      <c r="J63" s="80"/>
      <c r="K63" s="80"/>
      <c r="L63" s="80"/>
      <c r="M63" s="80"/>
      <c r="N63" s="80"/>
      <c r="O63" s="80"/>
    </row>
    <row r="64" spans="1:16" customFormat="1" ht="17.25" customHeight="1">
      <c r="A64" s="81" t="s">
        <v>166</v>
      </c>
      <c r="B64" s="82"/>
      <c r="C64" s="80"/>
      <c r="D64" s="80"/>
      <c r="E64" s="80"/>
      <c r="F64" s="80"/>
      <c r="G64" s="80"/>
      <c r="H64" s="80"/>
      <c r="I64" s="80"/>
      <c r="J64" s="80"/>
      <c r="K64" s="80"/>
      <c r="L64" s="80"/>
      <c r="M64" s="80"/>
      <c r="N64" s="80"/>
      <c r="O64" s="80"/>
    </row>
    <row r="65" spans="1:15" customFormat="1" ht="33" customHeight="1">
      <c r="A65" s="153" t="s">
        <v>172</v>
      </c>
      <c r="B65" s="153"/>
      <c r="C65" s="153"/>
      <c r="D65" s="153"/>
      <c r="E65" s="153"/>
      <c r="F65" s="153"/>
      <c r="G65" s="153"/>
      <c r="H65" s="153"/>
      <c r="I65" s="153"/>
      <c r="J65" s="153"/>
      <c r="K65" s="153"/>
      <c r="L65" s="153"/>
      <c r="M65" s="153"/>
      <c r="N65" s="153"/>
      <c r="O65" s="153"/>
    </row>
    <row r="66" spans="1:15" customFormat="1" ht="18.75" customHeight="1">
      <c r="A66" s="153" t="s">
        <v>174</v>
      </c>
      <c r="B66" s="153"/>
      <c r="C66" s="153"/>
      <c r="D66" s="153"/>
      <c r="E66" s="153"/>
      <c r="F66" s="153"/>
      <c r="G66" s="153"/>
      <c r="H66" s="153"/>
      <c r="I66" s="153"/>
      <c r="J66" s="153"/>
      <c r="K66" s="153"/>
      <c r="L66" s="153"/>
      <c r="M66" s="153"/>
      <c r="N66" s="153"/>
      <c r="O66" s="153"/>
    </row>
    <row r="67" spans="1:15" customFormat="1" ht="36" customHeight="1">
      <c r="A67" s="153" t="s">
        <v>178</v>
      </c>
      <c r="B67" s="153"/>
      <c r="C67" s="153"/>
      <c r="D67" s="153"/>
      <c r="E67" s="153"/>
      <c r="F67" s="153"/>
      <c r="G67" s="153"/>
      <c r="H67" s="153"/>
      <c r="I67" s="153"/>
      <c r="J67" s="153"/>
      <c r="K67" s="153"/>
      <c r="L67" s="153"/>
      <c r="M67" s="153"/>
      <c r="N67" s="153"/>
      <c r="O67" s="153"/>
    </row>
    <row r="68" spans="1:15" ht="15">
      <c r="A68" s="79" t="s">
        <v>140</v>
      </c>
      <c r="B68" s="67"/>
      <c r="C68" s="67"/>
      <c r="D68" s="67"/>
      <c r="E68" s="67"/>
      <c r="F68" s="67"/>
      <c r="G68" s="67"/>
      <c r="H68" s="67"/>
      <c r="I68" s="67"/>
      <c r="J68" s="67"/>
      <c r="K68" s="67"/>
      <c r="L68" s="67"/>
      <c r="M68" s="67"/>
      <c r="N68" s="67"/>
      <c r="O68" s="67"/>
    </row>
    <row r="69" spans="1:15" ht="15">
      <c r="A69" s="67" t="s">
        <v>161</v>
      </c>
      <c r="B69" s="67"/>
      <c r="C69" s="67"/>
      <c r="D69" s="67"/>
      <c r="E69" s="67"/>
      <c r="F69" s="67"/>
      <c r="G69" s="67"/>
      <c r="H69" s="67"/>
      <c r="I69" s="67"/>
      <c r="J69" s="67"/>
      <c r="K69" s="67"/>
      <c r="L69" s="67"/>
      <c r="M69" s="67"/>
      <c r="N69" s="67"/>
      <c r="O69" s="67"/>
    </row>
    <row r="70" spans="1:15" ht="15">
      <c r="A70" s="79" t="s">
        <v>141</v>
      </c>
      <c r="B70" s="67"/>
      <c r="C70" s="67"/>
      <c r="D70" s="67"/>
      <c r="E70" s="67"/>
      <c r="F70" s="67"/>
      <c r="G70" s="67"/>
      <c r="H70" s="67"/>
      <c r="I70" s="67"/>
      <c r="J70" s="67"/>
      <c r="K70" s="67"/>
      <c r="L70" s="67"/>
      <c r="M70" s="67"/>
      <c r="N70" s="67"/>
      <c r="O70" s="67"/>
    </row>
    <row r="71" spans="1:15" ht="15">
      <c r="A71" s="79" t="s">
        <v>142</v>
      </c>
      <c r="B71" s="67"/>
      <c r="C71" s="67"/>
      <c r="D71" s="67"/>
      <c r="E71" s="67"/>
      <c r="F71" s="67"/>
      <c r="G71" s="67"/>
      <c r="H71" s="67"/>
      <c r="I71" s="67"/>
      <c r="J71" s="67"/>
      <c r="K71" s="67"/>
      <c r="L71" s="67"/>
      <c r="M71" s="67"/>
      <c r="N71" s="67"/>
      <c r="O71" s="67"/>
    </row>
    <row r="72" spans="1:15">
      <c r="A72" s="42"/>
    </row>
  </sheetData>
  <mergeCells count="18">
    <mergeCell ref="A67:O67"/>
    <mergeCell ref="A60:B60"/>
    <mergeCell ref="A65:O65"/>
    <mergeCell ref="C15:O27"/>
    <mergeCell ref="A66:O66"/>
    <mergeCell ref="H42:O42"/>
    <mergeCell ref="C50:O50"/>
    <mergeCell ref="A3:B3"/>
    <mergeCell ref="C3:O3"/>
    <mergeCell ref="A4:B4"/>
    <mergeCell ref="C4:O4"/>
    <mergeCell ref="A5:B5"/>
    <mergeCell ref="C5:O5"/>
    <mergeCell ref="A6:E6"/>
    <mergeCell ref="A7:B7"/>
    <mergeCell ref="C7:O7"/>
    <mergeCell ref="A8:B8"/>
    <mergeCell ref="C8:O8"/>
  </mergeCells>
  <pageMargins left="0.43307086614173229" right="0.19685039370078741" top="0.49"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workbookViewId="0">
      <selection activeCell="B12" sqref="B12"/>
    </sheetView>
  </sheetViews>
  <sheetFormatPr defaultColWidth="32" defaultRowHeight="15"/>
  <cols>
    <col min="1" max="1" width="6.33203125" style="199" customWidth="1"/>
    <col min="2" max="2" width="45.6640625" style="174" customWidth="1"/>
    <col min="3" max="3" width="17" style="174" customWidth="1"/>
    <col min="4" max="4" width="17.6640625" style="174" customWidth="1"/>
    <col min="5" max="5" width="14.6640625" style="174" hidden="1" customWidth="1"/>
    <col min="6" max="6" width="10.83203125" style="174" customWidth="1"/>
    <col min="7" max="7" width="46.6640625" style="200" customWidth="1"/>
    <col min="8" max="16384" width="32" style="174"/>
  </cols>
  <sheetData>
    <row r="1" spans="1:7" ht="15.75">
      <c r="A1" s="170" t="s">
        <v>180</v>
      </c>
      <c r="B1" s="170"/>
      <c r="C1" s="171"/>
      <c r="D1" s="171"/>
      <c r="E1" s="172"/>
      <c r="F1" s="172"/>
      <c r="G1" s="173"/>
    </row>
    <row r="2" spans="1:7" ht="15.75">
      <c r="A2" s="175" t="s">
        <v>181</v>
      </c>
      <c r="B2" s="175"/>
      <c r="C2" s="171"/>
      <c r="D2" s="171"/>
      <c r="E2" s="172"/>
      <c r="F2" s="172"/>
      <c r="G2" s="173"/>
    </row>
    <row r="3" spans="1:7" ht="15.75">
      <c r="A3" s="176"/>
      <c r="B3" s="175"/>
      <c r="C3" s="171"/>
      <c r="D3" s="171"/>
      <c r="E3" s="172"/>
      <c r="F3" s="172"/>
      <c r="G3" s="173"/>
    </row>
    <row r="4" spans="1:7">
      <c r="A4" s="177" t="s">
        <v>182</v>
      </c>
      <c r="B4" s="177"/>
      <c r="C4" s="177" t="s">
        <v>183</v>
      </c>
      <c r="D4" s="171"/>
      <c r="E4" s="172"/>
      <c r="F4" s="172"/>
      <c r="G4" s="173"/>
    </row>
    <row r="5" spans="1:7">
      <c r="A5" s="178"/>
      <c r="B5" s="172"/>
      <c r="C5" s="172"/>
      <c r="D5" s="172"/>
      <c r="E5" s="172"/>
      <c r="F5" s="172"/>
      <c r="G5" s="173"/>
    </row>
    <row r="6" spans="1:7" ht="31.5" customHeight="1">
      <c r="A6" s="178"/>
      <c r="B6" s="179" t="s">
        <v>73</v>
      </c>
      <c r="C6" s="180" t="s">
        <v>63</v>
      </c>
      <c r="D6" s="180" t="s">
        <v>64</v>
      </c>
      <c r="E6" s="180" t="s">
        <v>184</v>
      </c>
      <c r="F6" s="180" t="s">
        <v>185</v>
      </c>
      <c r="G6" s="181" t="s">
        <v>186</v>
      </c>
    </row>
    <row r="7" spans="1:7">
      <c r="A7" s="182" t="s">
        <v>187</v>
      </c>
      <c r="B7" s="183" t="s">
        <v>188</v>
      </c>
      <c r="C7" s="180"/>
      <c r="D7" s="180"/>
      <c r="E7" s="180"/>
      <c r="F7" s="180"/>
      <c r="G7" s="181"/>
    </row>
    <row r="8" spans="1:7" ht="38.25">
      <c r="A8" s="178">
        <v>1</v>
      </c>
      <c r="B8" s="184" t="s">
        <v>189</v>
      </c>
      <c r="C8" s="185">
        <v>60420680</v>
      </c>
      <c r="D8" s="185">
        <v>288469</v>
      </c>
      <c r="E8" s="185">
        <f>+D8-C8</f>
        <v>-60132211</v>
      </c>
      <c r="F8" s="185">
        <f>ROUND(E8/C8*100,0)</f>
        <v>-100</v>
      </c>
      <c r="G8" s="186" t="s">
        <v>190</v>
      </c>
    </row>
    <row r="9" spans="1:7">
      <c r="A9" s="182">
        <v>2</v>
      </c>
      <c r="B9" s="187" t="s">
        <v>191</v>
      </c>
      <c r="C9" s="185"/>
      <c r="D9" s="185"/>
      <c r="E9" s="185"/>
      <c r="F9" s="185"/>
      <c r="G9" s="186"/>
    </row>
    <row r="10" spans="1:7" ht="51">
      <c r="A10" s="188">
        <v>2.1</v>
      </c>
      <c r="B10" s="184" t="s">
        <v>192</v>
      </c>
      <c r="C10" s="185">
        <v>35982023</v>
      </c>
      <c r="D10" s="185">
        <v>40920680</v>
      </c>
      <c r="E10" s="185">
        <f>+D10-C10</f>
        <v>4938657</v>
      </c>
      <c r="F10" s="185">
        <f>ROUND(E10/C10*100,0)</f>
        <v>14</v>
      </c>
      <c r="G10" s="186" t="s">
        <v>193</v>
      </c>
    </row>
    <row r="11" spans="1:7" ht="63.75">
      <c r="A11" s="189">
        <v>2.2000000000000002</v>
      </c>
      <c r="B11" s="184" t="s">
        <v>194</v>
      </c>
      <c r="C11" s="185">
        <v>168925870</v>
      </c>
      <c r="D11" s="185">
        <v>190308722</v>
      </c>
      <c r="E11" s="185">
        <f>+D11-C11</f>
        <v>21382852</v>
      </c>
      <c r="F11" s="185">
        <f>ROUND(E11/C11*100,0)</f>
        <v>13</v>
      </c>
      <c r="G11" s="186" t="s">
        <v>195</v>
      </c>
    </row>
    <row r="12" spans="1:7">
      <c r="A12" s="178"/>
      <c r="B12" s="187" t="s">
        <v>196</v>
      </c>
      <c r="C12" s="190">
        <f>SUM(C10:C11)</f>
        <v>204907893</v>
      </c>
      <c r="D12" s="190">
        <f>SUM(D10:D11)</f>
        <v>231229402</v>
      </c>
      <c r="E12" s="185"/>
      <c r="F12" s="185"/>
      <c r="G12" s="186"/>
    </row>
    <row r="13" spans="1:7">
      <c r="A13" s="178">
        <v>3</v>
      </c>
      <c r="B13" s="191" t="s">
        <v>197</v>
      </c>
      <c r="C13" s="185">
        <v>142160368</v>
      </c>
      <c r="D13" s="185">
        <v>148812009</v>
      </c>
      <c r="E13" s="185">
        <f>+D13-C13</f>
        <v>6651641</v>
      </c>
      <c r="F13" s="185">
        <f>ROUND(E13/C13*100,0)</f>
        <v>5</v>
      </c>
      <c r="G13" s="186"/>
    </row>
    <row r="14" spans="1:7">
      <c r="A14" s="178">
        <v>4</v>
      </c>
      <c r="B14" s="191" t="s">
        <v>198</v>
      </c>
      <c r="C14" s="185">
        <v>138690039</v>
      </c>
      <c r="D14" s="185">
        <v>153222370</v>
      </c>
      <c r="E14" s="185">
        <f>+D14-C14</f>
        <v>14532331</v>
      </c>
      <c r="F14" s="185">
        <f>ROUND(E14/C14*100,0)</f>
        <v>10</v>
      </c>
      <c r="G14" s="186" t="s">
        <v>199</v>
      </c>
    </row>
    <row r="15" spans="1:7">
      <c r="A15" s="178">
        <v>5</v>
      </c>
      <c r="B15" s="192" t="s">
        <v>200</v>
      </c>
      <c r="C15" s="185"/>
      <c r="D15" s="185"/>
      <c r="E15" s="185"/>
      <c r="F15" s="185"/>
      <c r="G15" s="186"/>
    </row>
    <row r="16" spans="1:7" ht="38.25">
      <c r="A16" s="188">
        <v>5.0999999999999996</v>
      </c>
      <c r="B16" s="184" t="s">
        <v>201</v>
      </c>
      <c r="C16" s="185">
        <v>8516172</v>
      </c>
      <c r="D16" s="185">
        <v>5405095</v>
      </c>
      <c r="E16" s="185">
        <f t="shared" ref="E16:E22" si="0">+D16-C16</f>
        <v>-3111077</v>
      </c>
      <c r="F16" s="185">
        <f>ROUND(E16/C16*100,0)</f>
        <v>-37</v>
      </c>
      <c r="G16" s="193" t="s">
        <v>202</v>
      </c>
    </row>
    <row r="17" spans="1:7" ht="25.5">
      <c r="A17" s="188">
        <v>5.2</v>
      </c>
      <c r="B17" s="184" t="s">
        <v>203</v>
      </c>
      <c r="C17" s="185">
        <v>89993037</v>
      </c>
      <c r="D17" s="185">
        <v>36770680</v>
      </c>
      <c r="E17" s="185">
        <f t="shared" si="0"/>
        <v>-53222357</v>
      </c>
      <c r="F17" s="185">
        <f>ROUND(E17/C17*100,0)</f>
        <v>-59</v>
      </c>
      <c r="G17" s="193" t="s">
        <v>204</v>
      </c>
    </row>
    <row r="18" spans="1:7">
      <c r="A18" s="188">
        <v>5.3</v>
      </c>
      <c r="B18" s="184" t="s">
        <v>205</v>
      </c>
      <c r="C18" s="185">
        <v>7900291</v>
      </c>
      <c r="D18" s="185">
        <v>7410220</v>
      </c>
      <c r="E18" s="185">
        <f t="shared" si="0"/>
        <v>-490071</v>
      </c>
      <c r="F18" s="185">
        <f>ROUND(E18/C18*100,0)</f>
        <v>-6</v>
      </c>
      <c r="G18" s="186" t="s">
        <v>139</v>
      </c>
    </row>
    <row r="19" spans="1:7" ht="28.5">
      <c r="A19" s="188">
        <v>5.4</v>
      </c>
      <c r="B19" s="184" t="s">
        <v>206</v>
      </c>
      <c r="C19" s="185">
        <v>4967875</v>
      </c>
      <c r="D19" s="185">
        <v>4406742</v>
      </c>
      <c r="E19" s="185">
        <f t="shared" si="0"/>
        <v>-561133</v>
      </c>
      <c r="F19" s="185">
        <f>ROUND(E19/C19*100,0)</f>
        <v>-11</v>
      </c>
      <c r="G19" s="194" t="s">
        <v>207</v>
      </c>
    </row>
    <row r="20" spans="1:7" ht="38.25">
      <c r="A20" s="188">
        <v>5.5</v>
      </c>
      <c r="B20" s="184" t="s">
        <v>208</v>
      </c>
      <c r="C20" s="185">
        <v>2448383</v>
      </c>
      <c r="D20" s="185">
        <v>4401303</v>
      </c>
      <c r="E20" s="185">
        <f t="shared" si="0"/>
        <v>1952920</v>
      </c>
      <c r="F20" s="185">
        <f>ROUND(E20/C20*100,0)</f>
        <v>80</v>
      </c>
      <c r="G20" s="193" t="s">
        <v>209</v>
      </c>
    </row>
    <row r="21" spans="1:7">
      <c r="A21" s="188">
        <v>5.6</v>
      </c>
      <c r="B21" s="184" t="s">
        <v>210</v>
      </c>
      <c r="C21" s="185">
        <v>0</v>
      </c>
      <c r="D21" s="185">
        <v>0</v>
      </c>
      <c r="E21" s="185">
        <f t="shared" si="0"/>
        <v>0</v>
      </c>
      <c r="F21" s="185">
        <v>0</v>
      </c>
      <c r="G21" s="186" t="s">
        <v>139</v>
      </c>
    </row>
    <row r="22" spans="1:7">
      <c r="A22" s="188">
        <v>5.7</v>
      </c>
      <c r="B22" s="184" t="s">
        <v>211</v>
      </c>
      <c r="C22" s="185">
        <v>29550</v>
      </c>
      <c r="D22" s="185">
        <v>35550</v>
      </c>
      <c r="E22" s="185">
        <f t="shared" si="0"/>
        <v>6000</v>
      </c>
      <c r="F22" s="185">
        <f>ROUND(E22/C22*100,0)</f>
        <v>20</v>
      </c>
      <c r="G22" s="186" t="s">
        <v>212</v>
      </c>
    </row>
    <row r="23" spans="1:7">
      <c r="A23" s="188"/>
      <c r="B23" s="187" t="s">
        <v>213</v>
      </c>
      <c r="C23" s="190">
        <f>SUM(C16:C22)</f>
        <v>113855308</v>
      </c>
      <c r="D23" s="190">
        <f>SUM(D16:D22)</f>
        <v>58429590</v>
      </c>
      <c r="E23" s="185"/>
      <c r="F23" s="185"/>
      <c r="G23" s="186"/>
    </row>
    <row r="24" spans="1:7">
      <c r="A24" s="188">
        <v>6</v>
      </c>
      <c r="B24" s="192" t="s">
        <v>214</v>
      </c>
      <c r="C24" s="185"/>
      <c r="D24" s="185"/>
      <c r="E24" s="185"/>
      <c r="F24" s="185"/>
      <c r="G24" s="194"/>
    </row>
    <row r="25" spans="1:7" ht="45">
      <c r="A25" s="188" t="s">
        <v>215</v>
      </c>
      <c r="B25" s="184" t="s">
        <v>216</v>
      </c>
      <c r="C25" s="185">
        <v>990376446</v>
      </c>
      <c r="D25" s="185">
        <v>1321848988</v>
      </c>
      <c r="E25" s="185">
        <f t="shared" ref="E25:E30" si="1">+D25-C25</f>
        <v>331472542</v>
      </c>
      <c r="F25" s="185">
        <f>ROUND(E25/C25*100,0)</f>
        <v>33</v>
      </c>
      <c r="G25" s="195" t="s">
        <v>217</v>
      </c>
    </row>
    <row r="26" spans="1:7">
      <c r="A26" s="188">
        <v>6.2</v>
      </c>
      <c r="B26" s="184" t="s">
        <v>218</v>
      </c>
      <c r="C26" s="185">
        <v>32488000</v>
      </c>
      <c r="D26" s="185">
        <v>34951850</v>
      </c>
      <c r="E26" s="185">
        <f t="shared" si="1"/>
        <v>2463850</v>
      </c>
      <c r="F26" s="185">
        <f>ROUND(E26/C26*100,0)</f>
        <v>8</v>
      </c>
      <c r="G26" s="194" t="s">
        <v>139</v>
      </c>
    </row>
    <row r="27" spans="1:7" ht="51">
      <c r="A27" s="188">
        <v>6.3</v>
      </c>
      <c r="B27" s="184" t="s">
        <v>219</v>
      </c>
      <c r="C27" s="185">
        <v>56106059</v>
      </c>
      <c r="D27" s="185">
        <v>135232313</v>
      </c>
      <c r="E27" s="185">
        <f t="shared" si="1"/>
        <v>79126254</v>
      </c>
      <c r="F27" s="185">
        <f>ROUND(E27/C27*100,0)</f>
        <v>141</v>
      </c>
      <c r="G27" s="196" t="s">
        <v>220</v>
      </c>
    </row>
    <row r="28" spans="1:7">
      <c r="A28" s="188">
        <v>6.4</v>
      </c>
      <c r="B28" s="184" t="s">
        <v>221</v>
      </c>
      <c r="C28" s="185">
        <v>5396189</v>
      </c>
      <c r="D28" s="185">
        <v>19652</v>
      </c>
      <c r="E28" s="185">
        <f t="shared" si="1"/>
        <v>-5376537</v>
      </c>
      <c r="F28" s="185">
        <f>ROUND(E28/C28*100,0)</f>
        <v>-100</v>
      </c>
      <c r="G28" s="194" t="s">
        <v>222</v>
      </c>
    </row>
    <row r="29" spans="1:7">
      <c r="A29" s="188">
        <v>6.5</v>
      </c>
      <c r="B29" s="184" t="s">
        <v>223</v>
      </c>
      <c r="C29" s="185">
        <v>0</v>
      </c>
      <c r="D29" s="185">
        <v>0</v>
      </c>
      <c r="E29" s="185">
        <f t="shared" si="1"/>
        <v>0</v>
      </c>
      <c r="F29" s="185"/>
      <c r="G29" s="194"/>
    </row>
    <row r="30" spans="1:7">
      <c r="A30" s="188">
        <v>6.6</v>
      </c>
      <c r="B30" s="184" t="s">
        <v>224</v>
      </c>
      <c r="C30" s="185">
        <v>20092573</v>
      </c>
      <c r="D30" s="185">
        <v>21918805</v>
      </c>
      <c r="E30" s="185">
        <f t="shared" si="1"/>
        <v>1826232</v>
      </c>
      <c r="F30" s="185">
        <f>ROUND(E30/C30*100,0)</f>
        <v>9</v>
      </c>
      <c r="G30" s="194" t="s">
        <v>139</v>
      </c>
    </row>
    <row r="31" spans="1:7">
      <c r="A31" s="178"/>
      <c r="B31" s="187" t="s">
        <v>225</v>
      </c>
      <c r="C31" s="190">
        <f>SUM(C25:C30)</f>
        <v>1104459267</v>
      </c>
      <c r="D31" s="190">
        <f>SUM(D25:D30)</f>
        <v>1513971608</v>
      </c>
      <c r="E31" s="185"/>
      <c r="F31" s="185"/>
      <c r="G31" s="194"/>
    </row>
    <row r="32" spans="1:7" ht="25.5">
      <c r="A32" s="188">
        <v>7</v>
      </c>
      <c r="B32" s="184" t="s">
        <v>226</v>
      </c>
      <c r="C32" s="185">
        <v>55641</v>
      </c>
      <c r="D32" s="185">
        <v>3372187</v>
      </c>
      <c r="E32" s="185">
        <f>+D32-C32</f>
        <v>3316546</v>
      </c>
      <c r="F32" s="185">
        <f>ROUND(E32/C32*100,0)</f>
        <v>5961</v>
      </c>
      <c r="G32" s="194" t="s">
        <v>227</v>
      </c>
    </row>
    <row r="33" spans="1:7">
      <c r="A33" s="188">
        <v>9.1</v>
      </c>
      <c r="B33" s="184" t="s">
        <v>228</v>
      </c>
      <c r="C33" s="185">
        <v>70055117</v>
      </c>
      <c r="D33" s="185">
        <v>127298031</v>
      </c>
      <c r="E33" s="185">
        <f>+D33-C33</f>
        <v>57242914</v>
      </c>
      <c r="F33" s="185">
        <f>ROUND(E33/C33*100,0)</f>
        <v>82</v>
      </c>
      <c r="G33" s="194" t="s">
        <v>229</v>
      </c>
    </row>
    <row r="34" spans="1:7" ht="178.5">
      <c r="A34" s="188">
        <v>10</v>
      </c>
      <c r="B34" s="184" t="s">
        <v>230</v>
      </c>
      <c r="C34" s="185">
        <v>41958304</v>
      </c>
      <c r="D34" s="185">
        <v>49009881</v>
      </c>
      <c r="E34" s="185">
        <f>+D34-C34</f>
        <v>7051577</v>
      </c>
      <c r="F34" s="185">
        <f>ROUND(E34/C34*100,0)</f>
        <v>17</v>
      </c>
      <c r="G34" s="186" t="s">
        <v>231</v>
      </c>
    </row>
    <row r="35" spans="1:7">
      <c r="A35" s="188">
        <v>11</v>
      </c>
      <c r="B35" s="192" t="s">
        <v>232</v>
      </c>
      <c r="C35" s="190">
        <f>C8+C12+C13+C14+C23+C31+C32+C33+C34</f>
        <v>1876562617</v>
      </c>
      <c r="D35" s="190">
        <f>D8+D12+D13+D14+D23+D31+D32+D33+D34</f>
        <v>2285633547</v>
      </c>
      <c r="E35" s="190">
        <f>SUM(E8:E34)</f>
        <v>409070930</v>
      </c>
      <c r="F35" s="185"/>
      <c r="G35" s="186"/>
    </row>
    <row r="36" spans="1:7">
      <c r="A36" s="178"/>
      <c r="B36" s="184"/>
      <c r="C36" s="185"/>
      <c r="D36" s="185"/>
      <c r="E36" s="185"/>
      <c r="F36" s="185"/>
      <c r="G36" s="186"/>
    </row>
    <row r="37" spans="1:7" ht="51">
      <c r="A37" s="188">
        <v>12</v>
      </c>
      <c r="B37" s="184" t="s">
        <v>233</v>
      </c>
      <c r="C37" s="185">
        <v>46067264</v>
      </c>
      <c r="D37" s="185">
        <v>28785915</v>
      </c>
      <c r="E37" s="185">
        <f>+D37-C37</f>
        <v>-17281349</v>
      </c>
      <c r="F37" s="185">
        <f>ROUND(E37/C37*100,0)</f>
        <v>-38</v>
      </c>
      <c r="G37" s="194" t="s">
        <v>234</v>
      </c>
    </row>
    <row r="38" spans="1:7">
      <c r="A38" s="188">
        <v>13</v>
      </c>
      <c r="B38" s="197" t="s">
        <v>235</v>
      </c>
      <c r="C38" s="198">
        <f>C35-C37</f>
        <v>1830495353</v>
      </c>
      <c r="D38" s="198">
        <f>D35-D37</f>
        <v>2256847632</v>
      </c>
      <c r="E38" s="198">
        <f t="shared" ref="E38" si="2">+E35-E37</f>
        <v>426352279</v>
      </c>
      <c r="F38" s="172"/>
      <c r="G38" s="173"/>
    </row>
    <row r="39" spans="1:7" ht="38.25">
      <c r="A39" s="196">
        <v>14</v>
      </c>
      <c r="B39" s="196" t="s">
        <v>236</v>
      </c>
      <c r="C39" s="198"/>
      <c r="D39" s="198"/>
      <c r="E39" s="198"/>
      <c r="F39" s="172"/>
      <c r="G39" s="173"/>
    </row>
  </sheetData>
  <printOptions horizontalCentered="1"/>
  <pageMargins left="0.49" right="0.19685039370078741" top="0.54" bottom="0.23622047244094491" header="0.31496062992125984" footer="0.31496062992125984"/>
  <pageSetup scale="80" fitToHeight="2"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H50"/>
  <sheetViews>
    <sheetView tabSelected="1" workbookViewId="0">
      <selection activeCell="C10" sqref="C10"/>
    </sheetView>
  </sheetViews>
  <sheetFormatPr defaultColWidth="37.83203125" defaultRowHeight="15"/>
  <cols>
    <col min="1" max="1" width="6.83203125" style="220" customWidth="1"/>
    <col min="2" max="2" width="41.83203125" style="202" customWidth="1"/>
    <col min="3" max="3" width="17.5" style="202" customWidth="1"/>
    <col min="4" max="4" width="16.83203125" style="202" customWidth="1"/>
    <col min="5" max="5" width="14.6640625" style="202" hidden="1" customWidth="1"/>
    <col min="6" max="6" width="11.33203125" style="202" customWidth="1"/>
    <col min="7" max="7" width="51.83203125" style="202" customWidth="1"/>
    <col min="8" max="16384" width="37.83203125" style="202"/>
  </cols>
  <sheetData>
    <row r="1" spans="1:7" ht="15.75">
      <c r="A1" s="170" t="s">
        <v>180</v>
      </c>
      <c r="B1" s="170"/>
      <c r="C1" s="171"/>
      <c r="D1" s="171"/>
      <c r="E1" s="172"/>
      <c r="F1" s="201"/>
      <c r="G1" s="201"/>
    </row>
    <row r="2" spans="1:7" ht="15.75">
      <c r="A2" s="175" t="s">
        <v>181</v>
      </c>
      <c r="B2" s="175"/>
      <c r="C2" s="171"/>
      <c r="D2" s="171"/>
      <c r="E2" s="172"/>
      <c r="F2" s="201"/>
      <c r="G2" s="201"/>
    </row>
    <row r="3" spans="1:7" ht="15.75">
      <c r="A3" s="175"/>
      <c r="B3" s="175"/>
      <c r="C3" s="171"/>
      <c r="D3" s="171"/>
      <c r="E3" s="172"/>
      <c r="F3" s="201"/>
      <c r="G3" s="201"/>
    </row>
    <row r="4" spans="1:7">
      <c r="A4" s="177" t="s">
        <v>182</v>
      </c>
      <c r="B4" s="177"/>
      <c r="C4" s="171"/>
      <c r="D4" s="177" t="s">
        <v>183</v>
      </c>
      <c r="E4" s="172"/>
      <c r="F4" s="201"/>
      <c r="G4" s="201"/>
    </row>
    <row r="5" spans="1:7">
      <c r="A5" s="188"/>
      <c r="B5" s="201"/>
      <c r="C5" s="201"/>
      <c r="D5" s="201"/>
      <c r="E5" s="201"/>
      <c r="F5" s="201"/>
      <c r="G5" s="201"/>
    </row>
    <row r="6" spans="1:7" ht="50.25" customHeight="1">
      <c r="A6" s="188"/>
      <c r="B6" s="181" t="s">
        <v>73</v>
      </c>
      <c r="C6" s="181" t="s">
        <v>237</v>
      </c>
      <c r="D6" s="181" t="s">
        <v>238</v>
      </c>
      <c r="E6" s="181" t="s">
        <v>184</v>
      </c>
      <c r="F6" s="181" t="s">
        <v>185</v>
      </c>
      <c r="G6" s="181" t="s">
        <v>186</v>
      </c>
    </row>
    <row r="7" spans="1:7" ht="50.25" customHeight="1">
      <c r="A7" s="182" t="s">
        <v>187</v>
      </c>
      <c r="B7" s="183" t="s">
        <v>188</v>
      </c>
      <c r="C7" s="181"/>
      <c r="D7" s="181"/>
      <c r="E7" s="181"/>
      <c r="F7" s="181"/>
      <c r="G7" s="181"/>
    </row>
    <row r="8" spans="1:7" ht="38.25">
      <c r="A8" s="188">
        <v>1</v>
      </c>
      <c r="B8" s="203" t="s">
        <v>189</v>
      </c>
      <c r="C8" s="204">
        <v>21316822</v>
      </c>
      <c r="D8" s="204">
        <v>12076836</v>
      </c>
      <c r="E8" s="204">
        <f t="shared" ref="E8:E40" si="0">+C8-D8</f>
        <v>9239986</v>
      </c>
      <c r="F8" s="204">
        <f>ROUND(E8/D8*100,0)</f>
        <v>77</v>
      </c>
      <c r="G8" s="205" t="s">
        <v>239</v>
      </c>
    </row>
    <row r="9" spans="1:7">
      <c r="A9" s="182">
        <v>2</v>
      </c>
      <c r="B9" s="187" t="s">
        <v>191</v>
      </c>
      <c r="C9" s="204"/>
      <c r="D9" s="204"/>
      <c r="E9" s="204"/>
      <c r="F9" s="204"/>
      <c r="G9" s="205"/>
    </row>
    <row r="10" spans="1:7" ht="267.75">
      <c r="A10" s="188">
        <v>2.1</v>
      </c>
      <c r="B10" s="203" t="s">
        <v>192</v>
      </c>
      <c r="C10" s="204">
        <v>30770485</v>
      </c>
      <c r="D10" s="204">
        <v>17486912</v>
      </c>
      <c r="E10" s="204">
        <f t="shared" si="0"/>
        <v>13283573</v>
      </c>
      <c r="F10" s="204">
        <f>ROUND(E10/D10*100,0)</f>
        <v>76</v>
      </c>
      <c r="G10" s="194" t="s">
        <v>240</v>
      </c>
    </row>
    <row r="11" spans="1:7" ht="199.5" customHeight="1">
      <c r="A11" s="189">
        <v>2.2000000000000002</v>
      </c>
      <c r="B11" s="203" t="s">
        <v>194</v>
      </c>
      <c r="C11" s="204">
        <v>95441024</v>
      </c>
      <c r="D11" s="204">
        <v>63980772</v>
      </c>
      <c r="E11" s="204">
        <f t="shared" si="0"/>
        <v>31460252</v>
      </c>
      <c r="F11" s="204">
        <f>ROUND(E11/D11*100,0)</f>
        <v>49</v>
      </c>
      <c r="G11" s="194" t="s">
        <v>241</v>
      </c>
    </row>
    <row r="12" spans="1:7">
      <c r="A12" s="189"/>
      <c r="B12" s="187" t="s">
        <v>196</v>
      </c>
      <c r="C12" s="206">
        <f>SUM(C10:C11)</f>
        <v>126211509</v>
      </c>
      <c r="D12" s="206">
        <f>SUM(D10:D11)</f>
        <v>81467684</v>
      </c>
      <c r="E12" s="206"/>
      <c r="F12" s="204"/>
      <c r="G12" s="194"/>
    </row>
    <row r="13" spans="1:7" ht="140.25">
      <c r="A13" s="188">
        <v>3</v>
      </c>
      <c r="B13" s="207" t="s">
        <v>197</v>
      </c>
      <c r="C13" s="204">
        <v>78970108</v>
      </c>
      <c r="D13" s="204">
        <v>56022777</v>
      </c>
      <c r="E13" s="204">
        <f t="shared" si="0"/>
        <v>22947331</v>
      </c>
      <c r="F13" s="204">
        <f t="shared" ref="F13:F37" si="1">ROUND(E13/D13*100,0)</f>
        <v>41</v>
      </c>
      <c r="G13" s="196" t="s">
        <v>242</v>
      </c>
    </row>
    <row r="14" spans="1:7" ht="43.5" customHeight="1">
      <c r="A14" s="188">
        <v>4</v>
      </c>
      <c r="B14" s="207" t="s">
        <v>198</v>
      </c>
      <c r="C14" s="204">
        <v>122356115</v>
      </c>
      <c r="D14" s="204">
        <v>108436512</v>
      </c>
      <c r="E14" s="204">
        <f t="shared" si="0"/>
        <v>13919603</v>
      </c>
      <c r="F14" s="204">
        <f t="shared" si="1"/>
        <v>13</v>
      </c>
      <c r="G14" s="194" t="s">
        <v>243</v>
      </c>
    </row>
    <row r="15" spans="1:7">
      <c r="A15" s="188"/>
      <c r="B15" s="207"/>
      <c r="C15" s="204"/>
      <c r="D15" s="204"/>
      <c r="E15" s="204"/>
      <c r="F15" s="204"/>
      <c r="G15" s="194"/>
    </row>
    <row r="16" spans="1:7">
      <c r="A16" s="188">
        <v>5</v>
      </c>
      <c r="B16" s="208" t="s">
        <v>200</v>
      </c>
      <c r="C16" s="204"/>
      <c r="D16" s="204"/>
      <c r="E16" s="204"/>
      <c r="F16" s="204"/>
      <c r="G16" s="194"/>
    </row>
    <row r="17" spans="1:7" ht="38.25">
      <c r="A17" s="188">
        <v>5.0999999999999996</v>
      </c>
      <c r="B17" s="207" t="s">
        <v>201</v>
      </c>
      <c r="C17" s="204">
        <v>8696433</v>
      </c>
      <c r="D17" s="204">
        <v>6590622</v>
      </c>
      <c r="E17" s="204">
        <f t="shared" si="0"/>
        <v>2105811</v>
      </c>
      <c r="F17" s="204">
        <f t="shared" si="1"/>
        <v>32</v>
      </c>
      <c r="G17" s="194" t="s">
        <v>244</v>
      </c>
    </row>
    <row r="18" spans="1:7" ht="76.5">
      <c r="A18" s="188">
        <v>5.2</v>
      </c>
      <c r="B18" s="207" t="s">
        <v>203</v>
      </c>
      <c r="C18" s="204">
        <v>80947878</v>
      </c>
      <c r="D18" s="204">
        <v>66737813</v>
      </c>
      <c r="E18" s="204">
        <f t="shared" si="0"/>
        <v>14210065</v>
      </c>
      <c r="F18" s="204">
        <f t="shared" si="1"/>
        <v>21</v>
      </c>
      <c r="G18" s="194" t="s">
        <v>245</v>
      </c>
    </row>
    <row r="19" spans="1:7" ht="25.5">
      <c r="A19" s="188">
        <v>5.3</v>
      </c>
      <c r="B19" s="207" t="s">
        <v>205</v>
      </c>
      <c r="C19" s="204">
        <v>4155836</v>
      </c>
      <c r="D19" s="204">
        <v>4876378</v>
      </c>
      <c r="E19" s="204">
        <f t="shared" si="0"/>
        <v>-720542</v>
      </c>
      <c r="F19" s="204">
        <f t="shared" si="1"/>
        <v>-15</v>
      </c>
      <c r="G19" s="194" t="s">
        <v>246</v>
      </c>
    </row>
    <row r="20" spans="1:7" ht="25.5">
      <c r="A20" s="188">
        <v>5.4</v>
      </c>
      <c r="B20" s="207" t="s">
        <v>206</v>
      </c>
      <c r="C20" s="204">
        <v>4025064</v>
      </c>
      <c r="D20" s="204">
        <v>3068634</v>
      </c>
      <c r="E20" s="204">
        <f t="shared" si="0"/>
        <v>956430</v>
      </c>
      <c r="F20" s="204">
        <f t="shared" si="1"/>
        <v>31</v>
      </c>
      <c r="G20" s="194" t="s">
        <v>207</v>
      </c>
    </row>
    <row r="21" spans="1:7" ht="51">
      <c r="A21" s="188">
        <v>5.5</v>
      </c>
      <c r="B21" s="207" t="s">
        <v>208</v>
      </c>
      <c r="C21" s="204">
        <v>3557180</v>
      </c>
      <c r="D21" s="204">
        <v>826664</v>
      </c>
      <c r="E21" s="204">
        <f t="shared" si="0"/>
        <v>2730516</v>
      </c>
      <c r="F21" s="204">
        <f t="shared" si="1"/>
        <v>330</v>
      </c>
      <c r="G21" s="194" t="s">
        <v>247</v>
      </c>
    </row>
    <row r="22" spans="1:7">
      <c r="A22" s="188">
        <v>5.6</v>
      </c>
      <c r="B22" s="207" t="s">
        <v>210</v>
      </c>
      <c r="C22" s="204">
        <v>0</v>
      </c>
      <c r="D22" s="204">
        <v>0</v>
      </c>
      <c r="E22" s="204">
        <f t="shared" si="0"/>
        <v>0</v>
      </c>
      <c r="F22" s="204">
        <v>0</v>
      </c>
      <c r="G22" s="194"/>
    </row>
    <row r="23" spans="1:7">
      <c r="A23" s="188">
        <v>5.7</v>
      </c>
      <c r="B23" s="207" t="s">
        <v>211</v>
      </c>
      <c r="C23" s="204">
        <v>44734</v>
      </c>
      <c r="D23" s="204">
        <v>77180</v>
      </c>
      <c r="E23" s="204">
        <f t="shared" si="0"/>
        <v>-32446</v>
      </c>
      <c r="F23" s="204">
        <f t="shared" si="1"/>
        <v>-42</v>
      </c>
      <c r="G23" s="194" t="s">
        <v>248</v>
      </c>
    </row>
    <row r="24" spans="1:7">
      <c r="A24" s="188"/>
      <c r="B24" s="187" t="s">
        <v>213</v>
      </c>
      <c r="C24" s="206">
        <f>SUM(C17:C23)</f>
        <v>101427125</v>
      </c>
      <c r="D24" s="206">
        <f t="shared" ref="D24" si="2">SUM(D17:D23)</f>
        <v>82177291</v>
      </c>
      <c r="E24" s="204"/>
      <c r="F24" s="204"/>
      <c r="G24" s="209"/>
    </row>
    <row r="25" spans="1:7">
      <c r="A25" s="188">
        <v>6</v>
      </c>
      <c r="B25" s="210" t="s">
        <v>214</v>
      </c>
      <c r="C25" s="204"/>
      <c r="D25" s="204"/>
      <c r="E25" s="204"/>
      <c r="F25" s="204"/>
      <c r="G25" s="194" t="s">
        <v>139</v>
      </c>
    </row>
    <row r="26" spans="1:7">
      <c r="A26" s="188" t="s">
        <v>215</v>
      </c>
      <c r="B26" s="203" t="s">
        <v>216</v>
      </c>
      <c r="C26" s="204">
        <v>980724946</v>
      </c>
      <c r="D26" s="204">
        <v>923006278</v>
      </c>
      <c r="E26" s="204">
        <f t="shared" si="0"/>
        <v>57718668</v>
      </c>
      <c r="F26" s="204">
        <f>ROUND((C26-D26)*100/D26,2)</f>
        <v>6.25</v>
      </c>
      <c r="G26" s="194" t="s">
        <v>139</v>
      </c>
    </row>
    <row r="27" spans="1:7" ht="42" customHeight="1">
      <c r="A27" s="188">
        <v>6.2</v>
      </c>
      <c r="B27" s="203" t="s">
        <v>218</v>
      </c>
      <c r="C27" s="204">
        <v>65933470</v>
      </c>
      <c r="D27" s="204">
        <v>51729016</v>
      </c>
      <c r="E27" s="204">
        <f t="shared" si="0"/>
        <v>14204454</v>
      </c>
      <c r="F27" s="204">
        <f t="shared" si="1"/>
        <v>27</v>
      </c>
      <c r="G27" s="194" t="s">
        <v>249</v>
      </c>
    </row>
    <row r="28" spans="1:7" ht="30.75" customHeight="1">
      <c r="A28" s="188">
        <v>6.3</v>
      </c>
      <c r="B28" s="203" t="s">
        <v>219</v>
      </c>
      <c r="C28" s="204">
        <v>34897222</v>
      </c>
      <c r="D28" s="204">
        <v>65908143</v>
      </c>
      <c r="E28" s="204">
        <f t="shared" si="0"/>
        <v>-31010921</v>
      </c>
      <c r="F28" s="204">
        <f t="shared" si="1"/>
        <v>-47</v>
      </c>
      <c r="G28" s="211" t="s">
        <v>250</v>
      </c>
    </row>
    <row r="29" spans="1:7" ht="25.5">
      <c r="A29" s="188">
        <v>6.4</v>
      </c>
      <c r="B29" s="203" t="s">
        <v>221</v>
      </c>
      <c r="C29" s="204">
        <v>7040139</v>
      </c>
      <c r="D29" s="204">
        <v>0</v>
      </c>
      <c r="E29" s="204">
        <f t="shared" si="0"/>
        <v>7040139</v>
      </c>
      <c r="F29" s="204">
        <v>100</v>
      </c>
      <c r="G29" s="194" t="s">
        <v>251</v>
      </c>
    </row>
    <row r="30" spans="1:7">
      <c r="A30" s="188">
        <v>6.5</v>
      </c>
      <c r="B30" s="203" t="s">
        <v>223</v>
      </c>
      <c r="C30" s="204">
        <v>0</v>
      </c>
      <c r="D30" s="204">
        <v>0</v>
      </c>
      <c r="E30" s="204">
        <f t="shared" si="0"/>
        <v>0</v>
      </c>
      <c r="F30" s="204">
        <v>0</v>
      </c>
      <c r="G30" s="194"/>
    </row>
    <row r="31" spans="1:7" ht="25.5">
      <c r="A31" s="188">
        <v>6.6</v>
      </c>
      <c r="B31" s="203" t="s">
        <v>224</v>
      </c>
      <c r="C31" s="204">
        <v>10673467</v>
      </c>
      <c r="D31" s="204">
        <v>20191584</v>
      </c>
      <c r="E31" s="204">
        <f t="shared" si="0"/>
        <v>-9518117</v>
      </c>
      <c r="F31" s="204">
        <f>ROUND((C31-D31)*100/D31,2)</f>
        <v>-47.14</v>
      </c>
      <c r="G31" s="194" t="s">
        <v>252</v>
      </c>
    </row>
    <row r="32" spans="1:7">
      <c r="A32" s="188"/>
      <c r="B32" s="187" t="s">
        <v>225</v>
      </c>
      <c r="C32" s="206">
        <f>SUM(C26:C31)</f>
        <v>1099269244</v>
      </c>
      <c r="D32" s="206">
        <f t="shared" ref="D32" si="3">SUM(D26:D31)</f>
        <v>1060835021</v>
      </c>
      <c r="E32" s="206"/>
      <c r="F32" s="204">
        <f>ROUND((C32-D32)*100/D32,2)</f>
        <v>3.62</v>
      </c>
      <c r="G32" s="194"/>
    </row>
    <row r="33" spans="1:8" ht="26.25" customHeight="1">
      <c r="A33" s="188">
        <v>7</v>
      </c>
      <c r="B33" s="203" t="s">
        <v>226</v>
      </c>
      <c r="C33" s="204">
        <v>122332</v>
      </c>
      <c r="D33" s="204">
        <v>65463</v>
      </c>
      <c r="E33" s="204">
        <f t="shared" si="0"/>
        <v>56869</v>
      </c>
      <c r="F33" s="204">
        <f t="shared" si="1"/>
        <v>87</v>
      </c>
      <c r="G33" s="194" t="s">
        <v>227</v>
      </c>
    </row>
    <row r="34" spans="1:8">
      <c r="A34" s="188"/>
      <c r="B34" s="203"/>
      <c r="C34" s="204"/>
      <c r="D34" s="204"/>
      <c r="E34" s="204"/>
      <c r="F34" s="204"/>
      <c r="G34" s="194"/>
    </row>
    <row r="35" spans="1:8">
      <c r="A35" s="188">
        <v>9.1999999999999993</v>
      </c>
      <c r="B35" s="203" t="s">
        <v>228</v>
      </c>
      <c r="C35" s="204">
        <v>65287805</v>
      </c>
      <c r="D35" s="204">
        <v>74974107</v>
      </c>
      <c r="E35" s="204">
        <f t="shared" si="0"/>
        <v>-9686302</v>
      </c>
      <c r="F35" s="204">
        <f t="shared" si="1"/>
        <v>-13</v>
      </c>
      <c r="G35" s="194" t="s">
        <v>229</v>
      </c>
    </row>
    <row r="36" spans="1:8">
      <c r="A36" s="188"/>
      <c r="B36" s="203"/>
      <c r="C36" s="204"/>
      <c r="D36" s="204"/>
      <c r="E36" s="204"/>
      <c r="F36" s="204"/>
      <c r="G36" s="194"/>
    </row>
    <row r="37" spans="1:8" ht="129.75" customHeight="1">
      <c r="A37" s="188">
        <v>10</v>
      </c>
      <c r="B37" s="203" t="s">
        <v>230</v>
      </c>
      <c r="C37" s="204">
        <v>36534946</v>
      </c>
      <c r="D37" s="204">
        <v>22922078</v>
      </c>
      <c r="E37" s="204">
        <f t="shared" si="0"/>
        <v>13612868</v>
      </c>
      <c r="F37" s="204">
        <f t="shared" si="1"/>
        <v>59</v>
      </c>
      <c r="G37" s="194" t="s">
        <v>253</v>
      </c>
    </row>
    <row r="38" spans="1:8" s="214" customFormat="1">
      <c r="A38" s="212">
        <v>11</v>
      </c>
      <c r="B38" s="210" t="s">
        <v>232</v>
      </c>
      <c r="C38" s="206">
        <f>C8+C12+C13+C14+C24+C32+C33+C35+C37</f>
        <v>1651496006</v>
      </c>
      <c r="D38" s="206">
        <f t="shared" ref="D38" si="4">D8+D12+D13+D14+D24+D32+D33+D35+D37</f>
        <v>1498977769</v>
      </c>
      <c r="E38" s="206"/>
      <c r="F38" s="206"/>
      <c r="G38" s="213"/>
    </row>
    <row r="39" spans="1:8">
      <c r="A39" s="188"/>
      <c r="B39" s="203"/>
      <c r="C39" s="204"/>
      <c r="D39" s="204"/>
      <c r="E39" s="204"/>
      <c r="F39" s="204"/>
      <c r="G39" s="194"/>
    </row>
    <row r="40" spans="1:8" ht="30.75" customHeight="1">
      <c r="A40" s="188">
        <v>12</v>
      </c>
      <c r="B40" s="203" t="s">
        <v>254</v>
      </c>
      <c r="C40" s="204">
        <v>36402099</v>
      </c>
      <c r="D40" s="204">
        <v>381735848</v>
      </c>
      <c r="E40" s="204">
        <f t="shared" si="0"/>
        <v>-345333749</v>
      </c>
      <c r="F40" s="204">
        <f>ROUND((D40-C40)*100/D40,2)</f>
        <v>90.46</v>
      </c>
      <c r="G40" s="194" t="s">
        <v>255</v>
      </c>
      <c r="H40" s="215"/>
    </row>
    <row r="41" spans="1:8">
      <c r="A41" s="188">
        <v>13</v>
      </c>
      <c r="B41" s="210" t="s">
        <v>235</v>
      </c>
      <c r="C41" s="216">
        <f>C38-C40</f>
        <v>1615093907</v>
      </c>
      <c r="D41" s="216">
        <f>D38-D40</f>
        <v>1117241921</v>
      </c>
      <c r="E41" s="216"/>
      <c r="F41" s="206"/>
      <c r="G41" s="205"/>
    </row>
    <row r="42" spans="1:8" ht="38.25">
      <c r="A42" s="196">
        <v>14</v>
      </c>
      <c r="B42" s="196" t="s">
        <v>236</v>
      </c>
      <c r="C42" s="216"/>
      <c r="D42" s="216"/>
      <c r="E42" s="216"/>
      <c r="F42" s="206"/>
      <c r="G42" s="205"/>
    </row>
    <row r="43" spans="1:8">
      <c r="A43" s="217">
        <v>15</v>
      </c>
      <c r="B43" s="208" t="s">
        <v>256</v>
      </c>
      <c r="C43" s="201"/>
      <c r="D43" s="201"/>
      <c r="E43" s="201"/>
      <c r="F43" s="201"/>
      <c r="G43" s="201"/>
    </row>
    <row r="44" spans="1:8">
      <c r="A44" s="217"/>
      <c r="B44" s="207" t="s">
        <v>257</v>
      </c>
      <c r="C44" s="218">
        <v>83</v>
      </c>
      <c r="D44" s="218">
        <v>87</v>
      </c>
      <c r="E44" s="219"/>
      <c r="F44" s="201"/>
      <c r="G44" s="201"/>
    </row>
    <row r="45" spans="1:8">
      <c r="A45" s="217"/>
      <c r="B45" s="207" t="s">
        <v>258</v>
      </c>
      <c r="C45" s="218">
        <f>55+680</f>
        <v>735</v>
      </c>
      <c r="D45" s="218">
        <f>63+714</f>
        <v>777</v>
      </c>
      <c r="E45" s="201"/>
      <c r="F45" s="201"/>
      <c r="G45" s="201"/>
    </row>
    <row r="46" spans="1:8">
      <c r="A46" s="217"/>
      <c r="B46" s="208" t="s">
        <v>259</v>
      </c>
      <c r="C46" s="218">
        <f>+C44+C45</f>
        <v>818</v>
      </c>
      <c r="D46" s="218">
        <f>+D44+D45</f>
        <v>864</v>
      </c>
      <c r="E46" s="201"/>
      <c r="F46" s="201"/>
      <c r="G46" s="201"/>
    </row>
    <row r="47" spans="1:8" ht="25.5">
      <c r="A47" s="217">
        <v>16</v>
      </c>
      <c r="B47" s="208" t="s">
        <v>260</v>
      </c>
      <c r="C47" s="218"/>
      <c r="D47" s="218"/>
      <c r="E47" s="201"/>
      <c r="F47" s="201"/>
      <c r="G47" s="201"/>
    </row>
    <row r="48" spans="1:8" ht="25.5">
      <c r="A48" s="217"/>
      <c r="B48" s="207" t="s">
        <v>261</v>
      </c>
      <c r="C48" s="218">
        <f>+C49+C50</f>
        <v>757</v>
      </c>
      <c r="D48" s="218">
        <f>+D49+D50</f>
        <v>785</v>
      </c>
      <c r="E48" s="201"/>
      <c r="F48" s="201"/>
      <c r="G48" s="201"/>
    </row>
    <row r="49" spans="1:7">
      <c r="A49" s="217"/>
      <c r="B49" s="207" t="s">
        <v>262</v>
      </c>
      <c r="C49" s="218">
        <v>60</v>
      </c>
      <c r="D49" s="218">
        <v>65</v>
      </c>
      <c r="E49" s="201"/>
      <c r="F49" s="201"/>
      <c r="G49" s="201"/>
    </row>
    <row r="50" spans="1:7">
      <c r="A50" s="217"/>
      <c r="B50" s="207" t="s">
        <v>263</v>
      </c>
      <c r="C50" s="218">
        <v>697</v>
      </c>
      <c r="D50" s="218">
        <v>720</v>
      </c>
      <c r="E50" s="201"/>
      <c r="F50" s="201"/>
      <c r="G50" s="201"/>
    </row>
  </sheetData>
  <printOptions horizontalCentered="1"/>
  <pageMargins left="0.54" right="0.19685039370078741" top="0.39" bottom="0.23622047244094491"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dimension ref="A1:G40"/>
  <sheetViews>
    <sheetView workbookViewId="0">
      <pane xSplit="2" ySplit="6" topLeftCell="C7" activePane="bottomRight" state="frozen"/>
      <selection sqref="A1:G42"/>
      <selection pane="topRight" sqref="A1:G42"/>
      <selection pane="bottomLeft" sqref="A1:G42"/>
      <selection pane="bottomRight" sqref="A1:G42"/>
    </sheetView>
  </sheetViews>
  <sheetFormatPr defaultColWidth="54.1640625" defaultRowHeight="15"/>
  <cols>
    <col min="1" max="1" width="5.6640625" style="230" customWidth="1"/>
    <col min="2" max="2" width="41.6640625" style="200" customWidth="1"/>
    <col min="3" max="3" width="17.83203125" style="200" customWidth="1"/>
    <col min="4" max="4" width="17.5" style="200" customWidth="1"/>
    <col min="5" max="5" width="15" style="200" hidden="1" customWidth="1"/>
    <col min="6" max="6" width="11.83203125" style="200" customWidth="1"/>
    <col min="7" max="7" width="45.5" style="200" customWidth="1"/>
    <col min="8" max="16384" width="54.1640625" style="200"/>
  </cols>
  <sheetData>
    <row r="1" spans="1:7" ht="15.75">
      <c r="A1" s="170" t="s">
        <v>180</v>
      </c>
      <c r="B1" s="170"/>
      <c r="C1" s="171"/>
      <c r="D1" s="171"/>
      <c r="E1" s="173"/>
      <c r="F1" s="173"/>
      <c r="G1" s="173"/>
    </row>
    <row r="2" spans="1:7" ht="15.75">
      <c r="A2" s="175" t="s">
        <v>181</v>
      </c>
      <c r="B2" s="175"/>
      <c r="C2" s="171"/>
      <c r="D2" s="171"/>
      <c r="E2" s="173"/>
      <c r="F2" s="173"/>
      <c r="G2" s="173"/>
    </row>
    <row r="3" spans="1:7" ht="15.75">
      <c r="A3" s="175"/>
      <c r="B3" s="175"/>
      <c r="C3" s="171"/>
      <c r="D3" s="171"/>
      <c r="E3" s="173"/>
      <c r="F3" s="173"/>
      <c r="G3" s="173"/>
    </row>
    <row r="4" spans="1:7">
      <c r="A4" s="177" t="s">
        <v>182</v>
      </c>
      <c r="B4" s="177"/>
      <c r="C4" s="177" t="s">
        <v>183</v>
      </c>
      <c r="D4" s="171"/>
      <c r="E4" s="173"/>
      <c r="F4" s="173"/>
      <c r="G4" s="173"/>
    </row>
    <row r="5" spans="1:7">
      <c r="A5" s="221"/>
      <c r="B5" s="173"/>
      <c r="C5" s="173"/>
      <c r="D5" s="173"/>
      <c r="E5" s="173"/>
      <c r="F5" s="173"/>
      <c r="G5" s="173"/>
    </row>
    <row r="6" spans="1:7" ht="45" customHeight="1">
      <c r="A6" s="221"/>
      <c r="B6" s="179" t="s">
        <v>73</v>
      </c>
      <c r="C6" s="180" t="s">
        <v>62</v>
      </c>
      <c r="D6" s="180" t="s">
        <v>76</v>
      </c>
      <c r="E6" s="180" t="s">
        <v>184</v>
      </c>
      <c r="F6" s="180" t="s">
        <v>185</v>
      </c>
      <c r="G6" s="181" t="s">
        <v>186</v>
      </c>
    </row>
    <row r="7" spans="1:7">
      <c r="A7" s="189" t="s">
        <v>187</v>
      </c>
      <c r="B7" s="187" t="s">
        <v>188</v>
      </c>
      <c r="C7" s="180"/>
      <c r="D7" s="180"/>
      <c r="E7" s="180"/>
      <c r="F7" s="180"/>
      <c r="G7" s="181"/>
    </row>
    <row r="8" spans="1:7" ht="44.25" customHeight="1">
      <c r="A8" s="221">
        <v>1</v>
      </c>
      <c r="B8" s="184" t="s">
        <v>189</v>
      </c>
      <c r="C8" s="185">
        <v>21316822</v>
      </c>
      <c r="D8" s="185">
        <v>10260767</v>
      </c>
      <c r="E8" s="185">
        <f>+D8-C8</f>
        <v>-11056055</v>
      </c>
      <c r="F8" s="185">
        <f>ROUND(E8/C8*100,0)</f>
        <v>-52</v>
      </c>
      <c r="G8" s="186" t="s">
        <v>264</v>
      </c>
    </row>
    <row r="9" spans="1:7">
      <c r="A9" s="189">
        <v>2</v>
      </c>
      <c r="B9" s="187" t="s">
        <v>191</v>
      </c>
      <c r="C9" s="185"/>
      <c r="D9" s="185"/>
      <c r="E9" s="185"/>
      <c r="F9" s="185"/>
      <c r="G9" s="186"/>
    </row>
    <row r="10" spans="1:7" ht="42.75">
      <c r="A10" s="222">
        <v>2.1</v>
      </c>
      <c r="B10" s="184" t="s">
        <v>192</v>
      </c>
      <c r="C10" s="185">
        <v>30770485</v>
      </c>
      <c r="D10" s="185">
        <v>32054054</v>
      </c>
      <c r="E10" s="185">
        <f>+D10-C10</f>
        <v>1283569</v>
      </c>
      <c r="F10" s="185">
        <f>ROUND(E10/C10*100,0)</f>
        <v>4</v>
      </c>
      <c r="G10" s="186" t="s">
        <v>139</v>
      </c>
    </row>
    <row r="11" spans="1:7" ht="84" customHeight="1">
      <c r="A11" s="189">
        <v>2.2000000000000002</v>
      </c>
      <c r="B11" s="184" t="s">
        <v>194</v>
      </c>
      <c r="C11" s="185">
        <v>95441024</v>
      </c>
      <c r="D11" s="185">
        <v>137090793</v>
      </c>
      <c r="E11" s="185">
        <f>+D11-C11</f>
        <v>41649769</v>
      </c>
      <c r="F11" s="185">
        <f>ROUND(E11/C11*100,0)</f>
        <v>44</v>
      </c>
      <c r="G11" s="186" t="s">
        <v>265</v>
      </c>
    </row>
    <row r="12" spans="1:7">
      <c r="A12" s="221"/>
      <c r="B12" s="187" t="s">
        <v>196</v>
      </c>
      <c r="C12" s="190">
        <f t="shared" ref="C12" si="0">SUM(C10:C11)</f>
        <v>126211509</v>
      </c>
      <c r="D12" s="190">
        <f>SUM(D10:D11)</f>
        <v>169144847</v>
      </c>
      <c r="E12" s="185"/>
      <c r="F12" s="185"/>
      <c r="G12" s="186"/>
    </row>
    <row r="13" spans="1:7" ht="162.75" customHeight="1">
      <c r="A13" s="221">
        <v>3</v>
      </c>
      <c r="B13" s="191" t="s">
        <v>197</v>
      </c>
      <c r="C13" s="185">
        <v>78970108</v>
      </c>
      <c r="D13" s="185">
        <v>103574690</v>
      </c>
      <c r="E13" s="185">
        <f>+D13-C13</f>
        <v>24604582</v>
      </c>
      <c r="F13" s="185">
        <f>ROUND(E13/C13*100,0)</f>
        <v>31</v>
      </c>
      <c r="G13" s="196" t="s">
        <v>266</v>
      </c>
    </row>
    <row r="14" spans="1:7">
      <c r="A14" s="221">
        <v>4</v>
      </c>
      <c r="B14" s="191" t="s">
        <v>198</v>
      </c>
      <c r="C14" s="185">
        <v>122356115</v>
      </c>
      <c r="D14" s="185">
        <v>116647954</v>
      </c>
      <c r="E14" s="185">
        <f>+D14-C14</f>
        <v>-5708161</v>
      </c>
      <c r="F14" s="223">
        <f>ROUND((D14-C14)*100/C14,2)</f>
        <v>-4.67</v>
      </c>
      <c r="G14" s="186" t="s">
        <v>139</v>
      </c>
    </row>
    <row r="15" spans="1:7">
      <c r="A15" s="221">
        <v>5</v>
      </c>
      <c r="B15" s="192" t="s">
        <v>200</v>
      </c>
      <c r="C15" s="185"/>
      <c r="D15" s="185"/>
      <c r="E15" s="185"/>
      <c r="F15" s="185"/>
      <c r="G15" s="186"/>
    </row>
    <row r="16" spans="1:7" ht="41.25" customHeight="1">
      <c r="A16" s="222">
        <v>5.0999999999999996</v>
      </c>
      <c r="B16" s="184" t="s">
        <v>201</v>
      </c>
      <c r="C16" s="185">
        <v>8696433</v>
      </c>
      <c r="D16" s="185">
        <v>10251693</v>
      </c>
      <c r="E16" s="185">
        <f t="shared" ref="E16:E22" si="1">+D16-C16</f>
        <v>1555260</v>
      </c>
      <c r="F16" s="185">
        <f>ROUND(E16/C16*100,0)</f>
        <v>18</v>
      </c>
      <c r="G16" s="194" t="s">
        <v>244</v>
      </c>
    </row>
    <row r="17" spans="1:7" ht="144" customHeight="1">
      <c r="A17" s="222">
        <v>5.2</v>
      </c>
      <c r="B17" s="184" t="s">
        <v>203</v>
      </c>
      <c r="C17" s="185">
        <v>80947878</v>
      </c>
      <c r="D17" s="185">
        <v>231001895</v>
      </c>
      <c r="E17" s="185">
        <f t="shared" si="1"/>
        <v>150054017</v>
      </c>
      <c r="F17" s="185">
        <f>ROUND(E17/C17*100,0)</f>
        <v>185</v>
      </c>
      <c r="G17" s="186" t="s">
        <v>267</v>
      </c>
    </row>
    <row r="18" spans="1:7" ht="25.5">
      <c r="A18" s="222">
        <v>5.3</v>
      </c>
      <c r="B18" s="184" t="s">
        <v>205</v>
      </c>
      <c r="C18" s="185">
        <v>4155836</v>
      </c>
      <c r="D18" s="185">
        <v>7883486</v>
      </c>
      <c r="E18" s="185">
        <f t="shared" si="1"/>
        <v>3727650</v>
      </c>
      <c r="F18" s="185">
        <f>ROUND(E18/C18*100,0)</f>
        <v>90</v>
      </c>
      <c r="G18" s="194" t="s">
        <v>246</v>
      </c>
    </row>
    <row r="19" spans="1:7" ht="28.5">
      <c r="A19" s="222">
        <v>5.4</v>
      </c>
      <c r="B19" s="184" t="s">
        <v>206</v>
      </c>
      <c r="C19" s="185">
        <v>4025064</v>
      </c>
      <c r="D19" s="185">
        <v>4747249</v>
      </c>
      <c r="E19" s="185">
        <f t="shared" si="1"/>
        <v>722185</v>
      </c>
      <c r="F19" s="185">
        <f>ROUND(E19/C19*100,0)</f>
        <v>18</v>
      </c>
      <c r="G19" s="194" t="s">
        <v>207</v>
      </c>
    </row>
    <row r="20" spans="1:7" ht="69.75" customHeight="1">
      <c r="A20" s="222">
        <v>5.5</v>
      </c>
      <c r="B20" s="184" t="s">
        <v>208</v>
      </c>
      <c r="C20" s="185">
        <v>3557180</v>
      </c>
      <c r="D20" s="185">
        <v>6105153</v>
      </c>
      <c r="E20" s="185">
        <f t="shared" si="1"/>
        <v>2547973</v>
      </c>
      <c r="F20" s="185">
        <f>ROUND(E20/C20*100,0)</f>
        <v>72</v>
      </c>
      <c r="G20" s="194" t="s">
        <v>247</v>
      </c>
    </row>
    <row r="21" spans="1:7">
      <c r="A21" s="222">
        <v>5.6</v>
      </c>
      <c r="B21" s="184" t="s">
        <v>210</v>
      </c>
      <c r="C21" s="185">
        <v>0</v>
      </c>
      <c r="D21" s="185">
        <v>0</v>
      </c>
      <c r="E21" s="185">
        <f t="shared" si="1"/>
        <v>0</v>
      </c>
      <c r="F21" s="185">
        <v>0</v>
      </c>
      <c r="G21" s="186"/>
    </row>
    <row r="22" spans="1:7" ht="30.75" customHeight="1">
      <c r="A22" s="222">
        <v>5.7</v>
      </c>
      <c r="B22" s="184" t="s">
        <v>211</v>
      </c>
      <c r="C22" s="185">
        <v>44734</v>
      </c>
      <c r="D22" s="185">
        <v>35826</v>
      </c>
      <c r="E22" s="185">
        <f t="shared" si="1"/>
        <v>-8908</v>
      </c>
      <c r="F22" s="185">
        <f>ROUND(E22/C22*100,0)</f>
        <v>-20</v>
      </c>
      <c r="G22" s="194" t="s">
        <v>248</v>
      </c>
    </row>
    <row r="23" spans="1:7">
      <c r="A23" s="222"/>
      <c r="B23" s="187" t="s">
        <v>213</v>
      </c>
      <c r="C23" s="190">
        <f>SUM(C16:C22)</f>
        <v>101427125</v>
      </c>
      <c r="D23" s="190">
        <f>SUM(D16:D22)</f>
        <v>260025302</v>
      </c>
      <c r="E23" s="185"/>
      <c r="F23" s="185"/>
      <c r="G23" s="186"/>
    </row>
    <row r="24" spans="1:7">
      <c r="A24" s="222"/>
      <c r="B24" s="184"/>
      <c r="C24" s="185"/>
      <c r="D24" s="185"/>
      <c r="E24" s="185"/>
      <c r="F24" s="185"/>
      <c r="G24" s="186"/>
    </row>
    <row r="25" spans="1:7">
      <c r="A25" s="222">
        <v>6</v>
      </c>
      <c r="B25" s="192" t="s">
        <v>214</v>
      </c>
      <c r="C25" s="185"/>
      <c r="D25" s="185"/>
      <c r="E25" s="185"/>
      <c r="F25" s="185"/>
      <c r="G25" s="186" t="s">
        <v>139</v>
      </c>
    </row>
    <row r="26" spans="1:7">
      <c r="A26" s="222" t="s">
        <v>215</v>
      </c>
      <c r="B26" s="184" t="s">
        <v>216</v>
      </c>
      <c r="C26" s="185">
        <v>980724946</v>
      </c>
      <c r="D26" s="185">
        <v>974727882</v>
      </c>
      <c r="E26" s="185">
        <f t="shared" ref="E26:E31" si="2">+D26-C26</f>
        <v>-5997064</v>
      </c>
      <c r="F26" s="185">
        <f>ROUND(E26/C26*100,0)</f>
        <v>-1</v>
      </c>
      <c r="G26" s="186" t="s">
        <v>139</v>
      </c>
    </row>
    <row r="27" spans="1:7">
      <c r="A27" s="222">
        <v>6.2</v>
      </c>
      <c r="B27" s="184" t="s">
        <v>218</v>
      </c>
      <c r="C27" s="185">
        <v>65933470</v>
      </c>
      <c r="D27" s="185">
        <v>74150943</v>
      </c>
      <c r="E27" s="185">
        <f t="shared" si="2"/>
        <v>8217473</v>
      </c>
      <c r="F27" s="185">
        <f>ROUND(E27/C27*100,0)</f>
        <v>12</v>
      </c>
      <c r="G27" s="194" t="s">
        <v>268</v>
      </c>
    </row>
    <row r="28" spans="1:7" ht="33.75" customHeight="1">
      <c r="A28" s="222">
        <v>6.3</v>
      </c>
      <c r="B28" s="184" t="s">
        <v>219</v>
      </c>
      <c r="C28" s="185">
        <v>34897222</v>
      </c>
      <c r="D28" s="185">
        <v>50498977</v>
      </c>
      <c r="E28" s="185">
        <f t="shared" si="2"/>
        <v>15601755</v>
      </c>
      <c r="F28" s="185">
        <f>ROUND(E28/C28*100,0)</f>
        <v>45</v>
      </c>
      <c r="G28" s="224" t="s">
        <v>269</v>
      </c>
    </row>
    <row r="29" spans="1:7" ht="29.25" customHeight="1">
      <c r="A29" s="222">
        <v>6.4</v>
      </c>
      <c r="B29" s="184" t="s">
        <v>221</v>
      </c>
      <c r="C29" s="185">
        <v>7040139</v>
      </c>
      <c r="D29" s="185">
        <v>33471966</v>
      </c>
      <c r="E29" s="185">
        <f t="shared" si="2"/>
        <v>26431827</v>
      </c>
      <c r="F29" s="185">
        <f>ROUND(E29/C29*100,0)</f>
        <v>375</v>
      </c>
      <c r="G29" s="186" t="s">
        <v>270</v>
      </c>
    </row>
    <row r="30" spans="1:7">
      <c r="A30" s="222">
        <v>6.5</v>
      </c>
      <c r="B30" s="184" t="s">
        <v>223</v>
      </c>
      <c r="C30" s="185">
        <v>0</v>
      </c>
      <c r="D30" s="185">
        <v>0</v>
      </c>
      <c r="E30" s="185">
        <f t="shared" si="2"/>
        <v>0</v>
      </c>
      <c r="F30" s="185">
        <v>0</v>
      </c>
      <c r="G30" s="186" t="s">
        <v>139</v>
      </c>
    </row>
    <row r="31" spans="1:7" ht="55.5" customHeight="1">
      <c r="A31" s="222">
        <v>6.6</v>
      </c>
      <c r="B31" s="184" t="s">
        <v>224</v>
      </c>
      <c r="C31" s="185">
        <v>10673467</v>
      </c>
      <c r="D31" s="185">
        <v>17932443</v>
      </c>
      <c r="E31" s="185">
        <f t="shared" si="2"/>
        <v>7258976</v>
      </c>
      <c r="F31" s="185">
        <f>ROUND(E31/C31*100,0)</f>
        <v>68</v>
      </c>
      <c r="G31" s="196" t="s">
        <v>271</v>
      </c>
    </row>
    <row r="32" spans="1:7">
      <c r="A32" s="221"/>
      <c r="B32" s="187" t="s">
        <v>225</v>
      </c>
      <c r="C32" s="190">
        <f t="shared" ref="C32" si="3">SUM(C26:C31)</f>
        <v>1099269244</v>
      </c>
      <c r="D32" s="190">
        <f>SUM(D26:D31)</f>
        <v>1150782211</v>
      </c>
      <c r="E32" s="185"/>
      <c r="F32" s="185"/>
      <c r="G32" s="186"/>
    </row>
    <row r="33" spans="1:7" ht="25.5">
      <c r="A33" s="221">
        <v>7</v>
      </c>
      <c r="B33" s="184" t="s">
        <v>226</v>
      </c>
      <c r="C33" s="185">
        <v>122332</v>
      </c>
      <c r="D33" s="185">
        <v>57705</v>
      </c>
      <c r="E33" s="185">
        <f>+D33-C33</f>
        <v>-64627</v>
      </c>
      <c r="F33" s="185">
        <f>ROUND(E33/C33*100,0)</f>
        <v>-53</v>
      </c>
      <c r="G33" s="194" t="s">
        <v>227</v>
      </c>
    </row>
    <row r="34" spans="1:7">
      <c r="A34" s="221">
        <v>9.1</v>
      </c>
      <c r="B34" s="184" t="s">
        <v>228</v>
      </c>
      <c r="C34" s="185">
        <v>65287805</v>
      </c>
      <c r="D34" s="185">
        <v>66397413</v>
      </c>
      <c r="E34" s="185">
        <f>+D34-C34</f>
        <v>1109608</v>
      </c>
      <c r="F34" s="185">
        <f>ROUND(E34/C34*100,0)</f>
        <v>2</v>
      </c>
      <c r="G34" s="186" t="s">
        <v>139</v>
      </c>
    </row>
    <row r="35" spans="1:7" ht="224.25" customHeight="1">
      <c r="A35" s="221">
        <v>10</v>
      </c>
      <c r="B35" s="184" t="s">
        <v>230</v>
      </c>
      <c r="C35" s="185">
        <v>36534946</v>
      </c>
      <c r="D35" s="185">
        <v>40427513</v>
      </c>
      <c r="E35" s="185">
        <f>+D35-C35</f>
        <v>3892567</v>
      </c>
      <c r="F35" s="185">
        <f>ROUND(E35/C35*100,0)</f>
        <v>11</v>
      </c>
      <c r="G35" s="186" t="s">
        <v>272</v>
      </c>
    </row>
    <row r="36" spans="1:7" s="227" customFormat="1">
      <c r="A36" s="225">
        <v>11</v>
      </c>
      <c r="B36" s="192" t="s">
        <v>232</v>
      </c>
      <c r="C36" s="190">
        <f t="shared" ref="C36" si="4">C8+C12+C13+C14+C23+C32+C33+C34+C35</f>
        <v>1651496006</v>
      </c>
      <c r="D36" s="190">
        <f>D8+D12+D13+D14+D23+D32+D33+D34+D35</f>
        <v>1917318402</v>
      </c>
      <c r="E36" s="190"/>
      <c r="F36" s="190"/>
      <c r="G36" s="226"/>
    </row>
    <row r="37" spans="1:7">
      <c r="A37" s="221"/>
      <c r="B37" s="184"/>
      <c r="C37" s="185"/>
      <c r="D37" s="185"/>
      <c r="E37" s="185"/>
      <c r="F37" s="185"/>
      <c r="G37" s="186"/>
    </row>
    <row r="38" spans="1:7" ht="56.25" customHeight="1">
      <c r="A38" s="221">
        <v>12</v>
      </c>
      <c r="B38" s="184" t="s">
        <v>233</v>
      </c>
      <c r="C38" s="185">
        <v>36402099</v>
      </c>
      <c r="D38" s="185">
        <v>15920217</v>
      </c>
      <c r="E38" s="185">
        <f>+D38-C38</f>
        <v>-20481882</v>
      </c>
      <c r="F38" s="185">
        <f>ROUND(E38/C38*100,0)</f>
        <v>-56</v>
      </c>
      <c r="G38" s="194" t="s">
        <v>273</v>
      </c>
    </row>
    <row r="39" spans="1:7" s="227" customFormat="1">
      <c r="A39" s="225">
        <v>13</v>
      </c>
      <c r="B39" s="197" t="s">
        <v>235</v>
      </c>
      <c r="C39" s="228">
        <f>C36-C38</f>
        <v>1615093907</v>
      </c>
      <c r="D39" s="228">
        <f>D36-D38</f>
        <v>1901398185</v>
      </c>
      <c r="E39" s="228"/>
      <c r="F39" s="229"/>
      <c r="G39" s="229"/>
    </row>
    <row r="40" spans="1:7" s="227" customFormat="1" ht="38.25">
      <c r="A40" s="196">
        <v>14</v>
      </c>
      <c r="B40" s="196" t="s">
        <v>236</v>
      </c>
      <c r="C40" s="228"/>
      <c r="D40" s="228"/>
      <c r="E40" s="228"/>
      <c r="F40" s="229"/>
      <c r="G40" s="229"/>
    </row>
  </sheetData>
  <printOptions horizontalCentered="1"/>
  <pageMargins left="0.48" right="0.2" top="0.39" bottom="0.25" header="0.3" footer="0.3"/>
  <pageSetup scale="8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G39"/>
  <sheetViews>
    <sheetView workbookViewId="0">
      <selection sqref="A1:G42"/>
    </sheetView>
  </sheetViews>
  <sheetFormatPr defaultColWidth="27" defaultRowHeight="15"/>
  <cols>
    <col min="1" max="1" width="6.33203125" style="199" customWidth="1"/>
    <col min="2" max="2" width="39.83203125" style="174" customWidth="1"/>
    <col min="3" max="3" width="17.83203125" style="174" customWidth="1"/>
    <col min="4" max="4" width="18.33203125" style="174" customWidth="1"/>
    <col min="5" max="5" width="15.1640625" style="174" hidden="1" customWidth="1"/>
    <col min="6" max="6" width="11.83203125" style="174" customWidth="1"/>
    <col min="7" max="7" width="49" style="200" customWidth="1"/>
    <col min="8" max="16384" width="27" style="174"/>
  </cols>
  <sheetData>
    <row r="1" spans="1:7" ht="15.75">
      <c r="A1" s="170" t="s">
        <v>180</v>
      </c>
      <c r="B1" s="170"/>
      <c r="C1" s="171"/>
      <c r="D1" s="171"/>
      <c r="E1" s="172"/>
      <c r="F1" s="172"/>
      <c r="G1" s="173"/>
    </row>
    <row r="2" spans="1:7" ht="15.75">
      <c r="A2" s="175" t="s">
        <v>181</v>
      </c>
      <c r="B2" s="175"/>
      <c r="C2" s="171"/>
      <c r="D2" s="171"/>
      <c r="E2" s="172"/>
      <c r="F2" s="172"/>
      <c r="G2" s="173"/>
    </row>
    <row r="3" spans="1:7" ht="15.75">
      <c r="A3" s="176"/>
      <c r="B3" s="175"/>
      <c r="C3" s="171"/>
      <c r="D3" s="171"/>
      <c r="E3" s="172"/>
      <c r="F3" s="172"/>
      <c r="G3" s="173"/>
    </row>
    <row r="4" spans="1:7">
      <c r="A4" s="177" t="s">
        <v>182</v>
      </c>
      <c r="B4" s="177"/>
      <c r="C4" s="171"/>
      <c r="D4" s="177" t="s">
        <v>183</v>
      </c>
      <c r="E4" s="172"/>
      <c r="F4" s="172"/>
      <c r="G4" s="173"/>
    </row>
    <row r="5" spans="1:7">
      <c r="A5" s="178"/>
      <c r="B5" s="172"/>
      <c r="C5" s="172"/>
      <c r="D5" s="172"/>
      <c r="E5" s="172"/>
      <c r="F5" s="172"/>
      <c r="G5" s="173"/>
    </row>
    <row r="6" spans="1:7" ht="30">
      <c r="A6" s="188"/>
      <c r="B6" s="181" t="s">
        <v>73</v>
      </c>
      <c r="C6" s="181" t="s">
        <v>274</v>
      </c>
      <c r="D6" s="181" t="s">
        <v>275</v>
      </c>
      <c r="E6" s="181" t="s">
        <v>184</v>
      </c>
      <c r="F6" s="181" t="s">
        <v>185</v>
      </c>
      <c r="G6" s="181" t="s">
        <v>186</v>
      </c>
    </row>
    <row r="7" spans="1:7">
      <c r="A7" s="182" t="s">
        <v>187</v>
      </c>
      <c r="B7" s="183" t="s">
        <v>188</v>
      </c>
      <c r="C7" s="181"/>
      <c r="D7" s="181"/>
      <c r="E7" s="181"/>
      <c r="F7" s="181"/>
      <c r="G7" s="181"/>
    </row>
    <row r="8" spans="1:7" ht="51">
      <c r="A8" s="188">
        <v>1</v>
      </c>
      <c r="B8" s="203" t="s">
        <v>189</v>
      </c>
      <c r="C8" s="204">
        <v>60420680</v>
      </c>
      <c r="D8" s="204">
        <v>10260767</v>
      </c>
      <c r="E8" s="204">
        <f>+C8-D8</f>
        <v>50159913</v>
      </c>
      <c r="F8" s="204">
        <f>ROUND(E8/D8*100,0)</f>
        <v>489</v>
      </c>
      <c r="G8" s="186" t="s">
        <v>276</v>
      </c>
    </row>
    <row r="9" spans="1:7">
      <c r="A9" s="182">
        <v>2</v>
      </c>
      <c r="B9" s="187" t="s">
        <v>191</v>
      </c>
      <c r="C9" s="204"/>
      <c r="D9" s="204"/>
      <c r="E9" s="204"/>
      <c r="F9" s="204"/>
      <c r="G9" s="186"/>
    </row>
    <row r="10" spans="1:7" ht="51">
      <c r="A10" s="188">
        <v>2.1</v>
      </c>
      <c r="B10" s="203" t="s">
        <v>192</v>
      </c>
      <c r="C10" s="204">
        <v>35982023</v>
      </c>
      <c r="D10" s="204">
        <v>32054054</v>
      </c>
      <c r="E10" s="204">
        <f>+C10-D10</f>
        <v>3927969</v>
      </c>
      <c r="F10" s="204">
        <f>ROUND(E10/D10*100,0)</f>
        <v>12</v>
      </c>
      <c r="G10" s="186" t="s">
        <v>277</v>
      </c>
    </row>
    <row r="11" spans="1:7" ht="159.75" customHeight="1">
      <c r="A11" s="189">
        <v>2.2000000000000002</v>
      </c>
      <c r="B11" s="203" t="s">
        <v>194</v>
      </c>
      <c r="C11" s="204">
        <v>168925870</v>
      </c>
      <c r="D11" s="204">
        <v>137090793</v>
      </c>
      <c r="E11" s="204">
        <f>+C11-D11</f>
        <v>31835077</v>
      </c>
      <c r="F11" s="204">
        <f>ROUND(E11/D11*100,0)</f>
        <v>23</v>
      </c>
      <c r="G11" s="186" t="s">
        <v>278</v>
      </c>
    </row>
    <row r="12" spans="1:7" ht="25.5">
      <c r="A12" s="188"/>
      <c r="B12" s="187" t="s">
        <v>196</v>
      </c>
      <c r="C12" s="206">
        <f>SUM(C10:C11)</f>
        <v>204907893</v>
      </c>
      <c r="D12" s="206">
        <f>SUM(D10:D11)</f>
        <v>169144847</v>
      </c>
      <c r="E12" s="204"/>
      <c r="F12" s="204"/>
      <c r="G12" s="186"/>
    </row>
    <row r="13" spans="1:7" ht="216.75">
      <c r="A13" s="188">
        <v>3</v>
      </c>
      <c r="B13" s="207" t="s">
        <v>197</v>
      </c>
      <c r="C13" s="204">
        <v>142160368</v>
      </c>
      <c r="D13" s="204">
        <v>103574690</v>
      </c>
      <c r="E13" s="204">
        <f>+C13-D13</f>
        <v>38585678</v>
      </c>
      <c r="F13" s="204">
        <f t="shared" ref="F13:F37" si="0">ROUND(E13/D13*100,0)</f>
        <v>37</v>
      </c>
      <c r="G13" s="196" t="s">
        <v>279</v>
      </c>
    </row>
    <row r="14" spans="1:7" ht="51">
      <c r="A14" s="188">
        <v>4</v>
      </c>
      <c r="B14" s="207" t="s">
        <v>198</v>
      </c>
      <c r="C14" s="204">
        <v>138690039</v>
      </c>
      <c r="D14" s="204">
        <v>116647954</v>
      </c>
      <c r="E14" s="204">
        <f>+C14-D14</f>
        <v>22042085</v>
      </c>
      <c r="F14" s="204">
        <f t="shared" si="0"/>
        <v>19</v>
      </c>
      <c r="G14" s="194" t="s">
        <v>243</v>
      </c>
    </row>
    <row r="15" spans="1:7" ht="25.5">
      <c r="A15" s="188">
        <v>5</v>
      </c>
      <c r="B15" s="210" t="s">
        <v>200</v>
      </c>
      <c r="C15" s="204"/>
      <c r="D15" s="204"/>
      <c r="E15" s="204"/>
      <c r="F15" s="204"/>
      <c r="G15" s="186" t="s">
        <v>280</v>
      </c>
    </row>
    <row r="16" spans="1:7" ht="38.25">
      <c r="A16" s="188">
        <v>5.0999999999999996</v>
      </c>
      <c r="B16" s="203" t="s">
        <v>201</v>
      </c>
      <c r="C16" s="204">
        <v>8516172</v>
      </c>
      <c r="D16" s="204">
        <v>10251693</v>
      </c>
      <c r="E16" s="204">
        <f t="shared" ref="E16:E22" si="1">+C16-D16</f>
        <v>-1735521</v>
      </c>
      <c r="F16" s="204">
        <f t="shared" si="0"/>
        <v>-17</v>
      </c>
      <c r="G16" s="186" t="s">
        <v>202</v>
      </c>
    </row>
    <row r="17" spans="1:7" ht="76.5">
      <c r="A17" s="188">
        <v>5.2</v>
      </c>
      <c r="B17" s="203" t="s">
        <v>203</v>
      </c>
      <c r="C17" s="204">
        <v>89993037</v>
      </c>
      <c r="D17" s="204">
        <v>231001895</v>
      </c>
      <c r="E17" s="204">
        <f t="shared" si="1"/>
        <v>-141008858</v>
      </c>
      <c r="F17" s="204">
        <f t="shared" si="0"/>
        <v>-61</v>
      </c>
      <c r="G17" s="186" t="s">
        <v>281</v>
      </c>
    </row>
    <row r="18" spans="1:7">
      <c r="A18" s="188">
        <v>5.3</v>
      </c>
      <c r="B18" s="203" t="s">
        <v>205</v>
      </c>
      <c r="C18" s="204">
        <v>7900291</v>
      </c>
      <c r="D18" s="204">
        <v>7883486</v>
      </c>
      <c r="E18" s="204">
        <f t="shared" si="1"/>
        <v>16805</v>
      </c>
      <c r="F18" s="204">
        <f t="shared" si="0"/>
        <v>0</v>
      </c>
      <c r="G18" s="186" t="s">
        <v>139</v>
      </c>
    </row>
    <row r="19" spans="1:7" ht="28.5">
      <c r="A19" s="188">
        <v>5.4</v>
      </c>
      <c r="B19" s="203" t="s">
        <v>206</v>
      </c>
      <c r="C19" s="204">
        <v>4967875</v>
      </c>
      <c r="D19" s="204">
        <v>4747249</v>
      </c>
      <c r="E19" s="204">
        <f t="shared" si="1"/>
        <v>220626</v>
      </c>
      <c r="F19" s="204">
        <f t="shared" si="0"/>
        <v>5</v>
      </c>
      <c r="G19" s="186" t="s">
        <v>139</v>
      </c>
    </row>
    <row r="20" spans="1:7" ht="25.5">
      <c r="A20" s="188">
        <v>5.5</v>
      </c>
      <c r="B20" s="203" t="s">
        <v>208</v>
      </c>
      <c r="C20" s="204">
        <v>2448383</v>
      </c>
      <c r="D20" s="204">
        <v>6105153</v>
      </c>
      <c r="E20" s="204">
        <f t="shared" si="1"/>
        <v>-3656770</v>
      </c>
      <c r="F20" s="204">
        <f t="shared" si="0"/>
        <v>-60</v>
      </c>
      <c r="G20" s="186" t="s">
        <v>209</v>
      </c>
    </row>
    <row r="21" spans="1:7">
      <c r="A21" s="188">
        <v>5.6</v>
      </c>
      <c r="B21" s="203" t="s">
        <v>210</v>
      </c>
      <c r="C21" s="204">
        <v>0</v>
      </c>
      <c r="D21" s="204">
        <v>0</v>
      </c>
      <c r="E21" s="204">
        <f t="shared" si="1"/>
        <v>0</v>
      </c>
      <c r="F21" s="204">
        <v>0</v>
      </c>
      <c r="G21" s="186"/>
    </row>
    <row r="22" spans="1:7" ht="25.5">
      <c r="A22" s="188">
        <v>5.7</v>
      </c>
      <c r="B22" s="203" t="s">
        <v>211</v>
      </c>
      <c r="C22" s="204">
        <v>29550</v>
      </c>
      <c r="D22" s="204">
        <v>35826</v>
      </c>
      <c r="E22" s="204">
        <f t="shared" si="1"/>
        <v>-6276</v>
      </c>
      <c r="F22" s="204">
        <f t="shared" si="0"/>
        <v>-18</v>
      </c>
      <c r="G22" s="194" t="s">
        <v>248</v>
      </c>
    </row>
    <row r="23" spans="1:7">
      <c r="A23" s="188"/>
      <c r="B23" s="187" t="s">
        <v>213</v>
      </c>
      <c r="C23" s="206">
        <f>SUM(C16:C22)</f>
        <v>113855308</v>
      </c>
      <c r="D23" s="206">
        <f>SUM(D16:D22)</f>
        <v>260025302</v>
      </c>
      <c r="E23" s="204"/>
      <c r="F23" s="204"/>
      <c r="G23" s="186"/>
    </row>
    <row r="24" spans="1:7">
      <c r="A24" s="188">
        <v>6</v>
      </c>
      <c r="B24" s="210" t="s">
        <v>214</v>
      </c>
      <c r="C24" s="204"/>
      <c r="D24" s="204"/>
      <c r="E24" s="204"/>
      <c r="F24" s="204"/>
      <c r="G24" s="186"/>
    </row>
    <row r="25" spans="1:7">
      <c r="A25" s="188" t="s">
        <v>215</v>
      </c>
      <c r="B25" s="203" t="s">
        <v>216</v>
      </c>
      <c r="C25" s="204">
        <v>990376446</v>
      </c>
      <c r="D25" s="204">
        <v>974727882</v>
      </c>
      <c r="E25" s="204">
        <f t="shared" ref="E25:E30" si="2">+C25-D25</f>
        <v>15648564</v>
      </c>
      <c r="F25" s="204">
        <f t="shared" si="0"/>
        <v>2</v>
      </c>
      <c r="G25" s="186" t="s">
        <v>139</v>
      </c>
    </row>
    <row r="26" spans="1:7" ht="51">
      <c r="A26" s="188">
        <v>6.2</v>
      </c>
      <c r="B26" s="203" t="s">
        <v>218</v>
      </c>
      <c r="C26" s="204">
        <v>32488000</v>
      </c>
      <c r="D26" s="204">
        <v>74150943</v>
      </c>
      <c r="E26" s="204">
        <f t="shared" si="2"/>
        <v>-41662943</v>
      </c>
      <c r="F26" s="204">
        <f t="shared" si="0"/>
        <v>-56</v>
      </c>
      <c r="G26" s="194" t="s">
        <v>282</v>
      </c>
    </row>
    <row r="27" spans="1:7" ht="30">
      <c r="A27" s="188">
        <v>6.3</v>
      </c>
      <c r="B27" s="203" t="s">
        <v>219</v>
      </c>
      <c r="C27" s="204">
        <v>56106059</v>
      </c>
      <c r="D27" s="204">
        <v>50498977</v>
      </c>
      <c r="E27" s="204">
        <f t="shared" si="2"/>
        <v>5607082</v>
      </c>
      <c r="F27" s="204">
        <f t="shared" si="0"/>
        <v>11</v>
      </c>
      <c r="G27" s="224" t="s">
        <v>283</v>
      </c>
    </row>
    <row r="28" spans="1:7" ht="25.5">
      <c r="A28" s="188">
        <v>6.4</v>
      </c>
      <c r="B28" s="203" t="s">
        <v>221</v>
      </c>
      <c r="C28" s="204">
        <v>5396189</v>
      </c>
      <c r="D28" s="204">
        <v>33471966</v>
      </c>
      <c r="E28" s="204">
        <f t="shared" si="2"/>
        <v>-28075777</v>
      </c>
      <c r="F28" s="204">
        <f t="shared" si="0"/>
        <v>-84</v>
      </c>
      <c r="G28" s="186" t="s">
        <v>284</v>
      </c>
    </row>
    <row r="29" spans="1:7">
      <c r="A29" s="188">
        <v>6.5</v>
      </c>
      <c r="B29" s="203" t="s">
        <v>223</v>
      </c>
      <c r="C29" s="204">
        <v>0</v>
      </c>
      <c r="D29" s="204">
        <v>0</v>
      </c>
      <c r="E29" s="204">
        <f t="shared" si="2"/>
        <v>0</v>
      </c>
      <c r="F29" s="204">
        <v>0</v>
      </c>
      <c r="G29" s="186"/>
    </row>
    <row r="30" spans="1:7" ht="30">
      <c r="A30" s="188">
        <v>6.6</v>
      </c>
      <c r="B30" s="203" t="s">
        <v>224</v>
      </c>
      <c r="C30" s="204">
        <v>20092573</v>
      </c>
      <c r="D30" s="204">
        <v>17932443</v>
      </c>
      <c r="E30" s="204">
        <f t="shared" si="2"/>
        <v>2160130</v>
      </c>
      <c r="F30" s="204">
        <f t="shared" si="0"/>
        <v>12</v>
      </c>
      <c r="G30" s="224" t="s">
        <v>285</v>
      </c>
    </row>
    <row r="31" spans="1:7">
      <c r="A31" s="188"/>
      <c r="B31" s="187" t="s">
        <v>225</v>
      </c>
      <c r="C31" s="206">
        <f>SUM(C25:C30)</f>
        <v>1104459267</v>
      </c>
      <c r="D31" s="206">
        <f>SUM(D25:D30)</f>
        <v>1150782211</v>
      </c>
      <c r="E31" s="204"/>
      <c r="F31" s="204"/>
      <c r="G31" s="186"/>
    </row>
    <row r="32" spans="1:7">
      <c r="A32" s="188">
        <v>7</v>
      </c>
      <c r="B32" s="203" t="s">
        <v>226</v>
      </c>
      <c r="C32" s="204">
        <v>55641</v>
      </c>
      <c r="D32" s="204">
        <v>57705</v>
      </c>
      <c r="E32" s="204">
        <f>+C32-D32</f>
        <v>-2064</v>
      </c>
      <c r="F32" s="204">
        <f t="shared" si="0"/>
        <v>-4</v>
      </c>
      <c r="G32" s="186" t="s">
        <v>139</v>
      </c>
    </row>
    <row r="33" spans="1:7">
      <c r="A33" s="188">
        <v>9.1</v>
      </c>
      <c r="B33" s="203" t="s">
        <v>228</v>
      </c>
      <c r="C33" s="204">
        <v>70055117</v>
      </c>
      <c r="D33" s="204">
        <v>66397413</v>
      </c>
      <c r="E33" s="204">
        <f>+C33-D33</f>
        <v>3657704</v>
      </c>
      <c r="F33" s="204">
        <f t="shared" si="0"/>
        <v>6</v>
      </c>
      <c r="G33" s="186" t="s">
        <v>139</v>
      </c>
    </row>
    <row r="34" spans="1:7">
      <c r="A34" s="188">
        <v>10</v>
      </c>
      <c r="B34" s="203" t="s">
        <v>230</v>
      </c>
      <c r="C34" s="204">
        <v>41958304</v>
      </c>
      <c r="D34" s="204">
        <v>40427513</v>
      </c>
      <c r="E34" s="204">
        <f>+C34-D34</f>
        <v>1530791</v>
      </c>
      <c r="F34" s="204">
        <f t="shared" si="0"/>
        <v>4</v>
      </c>
      <c r="G34" s="186" t="s">
        <v>139</v>
      </c>
    </row>
    <row r="35" spans="1:7">
      <c r="A35" s="188">
        <v>11</v>
      </c>
      <c r="B35" s="210" t="s">
        <v>232</v>
      </c>
      <c r="C35" s="206">
        <f>C8+C12+C13+C14+C23+C31+C32+C33+C34</f>
        <v>1876562617</v>
      </c>
      <c r="D35" s="206">
        <f>D8+D12+D13+D14+D23+D31+D32+D33+D34</f>
        <v>1917318402</v>
      </c>
      <c r="E35" s="206">
        <f>SUM(E8:E34)</f>
        <v>-40755785</v>
      </c>
      <c r="F35" s="204"/>
      <c r="G35" s="186"/>
    </row>
    <row r="36" spans="1:7">
      <c r="A36" s="188"/>
      <c r="B36" s="203"/>
      <c r="C36" s="204"/>
      <c r="D36" s="204"/>
      <c r="E36" s="204"/>
      <c r="F36" s="204"/>
      <c r="G36" s="186"/>
    </row>
    <row r="37" spans="1:7" ht="51">
      <c r="A37" s="188">
        <v>12</v>
      </c>
      <c r="B37" s="203" t="s">
        <v>233</v>
      </c>
      <c r="C37" s="204">
        <v>46067264</v>
      </c>
      <c r="D37" s="204">
        <v>15920217</v>
      </c>
      <c r="E37" s="204">
        <f>+C37-D37</f>
        <v>30147047</v>
      </c>
      <c r="F37" s="204">
        <f t="shared" si="0"/>
        <v>189</v>
      </c>
      <c r="G37" s="194" t="s">
        <v>286</v>
      </c>
    </row>
    <row r="38" spans="1:7">
      <c r="A38" s="188">
        <v>13</v>
      </c>
      <c r="B38" s="210" t="s">
        <v>287</v>
      </c>
      <c r="C38" s="231">
        <f>C35-C37</f>
        <v>1830495353</v>
      </c>
      <c r="D38" s="231">
        <f>D35-D37</f>
        <v>1901398185</v>
      </c>
      <c r="E38" s="231">
        <f t="shared" ref="E38" si="3">+E35-E37</f>
        <v>-70902832</v>
      </c>
      <c r="F38" s="201"/>
      <c r="G38" s="224"/>
    </row>
    <row r="39" spans="1:7" ht="38.25">
      <c r="A39" s="196">
        <v>14</v>
      </c>
      <c r="B39" s="196" t="s">
        <v>236</v>
      </c>
      <c r="C39" s="231"/>
      <c r="D39" s="231"/>
      <c r="E39" s="231"/>
      <c r="F39" s="201"/>
      <c r="G39" s="224"/>
    </row>
  </sheetData>
  <printOptions horizontalCentered="1"/>
  <pageMargins left="0.62" right="0.19685039370078741" top="0.34" bottom="0.23622047244094491" header="0.31496062992125984" footer="0.31496062992125984"/>
  <pageSetup paperSize="9" scale="77" fitToHeight="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Annexure-III 1 to 3</vt:lpstr>
      <vt:lpstr>Annexure-IV</vt:lpstr>
      <vt:lpstr>Annexure-XIX (salal)</vt:lpstr>
      <vt:lpstr>2016-17</vt:lpstr>
      <vt:lpstr>2013-14</vt:lpstr>
      <vt:lpstr>2014-15</vt:lpstr>
      <vt:lpstr>2015-16</vt:lpstr>
      <vt:lpstr>'2013-14'!Print_Area</vt:lpstr>
      <vt:lpstr>'Annexure-XIX (salal)'!Print_Area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2018-01-25T05:09:00Z</cp:lastPrinted>
  <dcterms:created xsi:type="dcterms:W3CDTF">2017-11-17T07:25:10Z</dcterms:created>
  <dcterms:modified xsi:type="dcterms:W3CDTF">2018-01-29T09:12:36Z</dcterms:modified>
</cp:coreProperties>
</file>